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AD1PLA05\Desktop\PAA 2021\PAA Cargados SECOP II\"/>
    </mc:Choice>
  </mc:AlternateContent>
  <xr:revisionPtr revIDLastSave="0" documentId="13_ncr:1_{15EC3B71-19BE-4957-AA37-112829EBAE8F}" xr6:coauthVersionLast="47" xr6:coauthVersionMax="47" xr10:uidLastSave="{00000000-0000-0000-0000-000000000000}"/>
  <bookViews>
    <workbookView xWindow="-120" yWindow="-120" windowWidth="29040" windowHeight="15840" xr2:uid="{61A60DBB-7B33-497E-B67E-1939D872E102}"/>
  </bookViews>
  <sheets>
    <sheet name="Adquisiciones 2021" sheetId="1" r:id="rId1"/>
  </sheets>
  <definedNames>
    <definedName name="_xlnm._FilterDatabase" localSheetId="0" hidden="1">'Adquisiciones 2021'!$A$6:$Z$224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49" i="1" l="1"/>
  <c r="J149" i="1"/>
  <c r="K148" i="1"/>
  <c r="J148" i="1"/>
  <c r="K147" i="1"/>
  <c r="K145" i="1"/>
  <c r="J145" i="1"/>
  <c r="K144" i="1"/>
  <c r="J144" i="1"/>
  <c r="K143" i="1"/>
  <c r="J143" i="1"/>
  <c r="K142" i="1"/>
  <c r="J142" i="1"/>
  <c r="K140" i="1"/>
  <c r="J140" i="1"/>
  <c r="K138" i="1"/>
  <c r="J138" i="1"/>
  <c r="J136" i="1"/>
  <c r="K135" i="1"/>
  <c r="J135" i="1"/>
  <c r="K133" i="1"/>
  <c r="J133" i="1"/>
  <c r="K131" i="1"/>
  <c r="J131" i="1"/>
  <c r="J104" i="1"/>
  <c r="K104" i="1" s="1"/>
  <c r="K103" i="1"/>
  <c r="J103" i="1"/>
  <c r="J102" i="1"/>
  <c r="K102" i="1" s="1"/>
  <c r="K101" i="1"/>
  <c r="K98" i="1"/>
  <c r="K79" i="1"/>
  <c r="K65" i="1"/>
  <c r="J65" i="1"/>
  <c r="K64" i="1"/>
  <c r="J64" i="1"/>
  <c r="K63" i="1"/>
  <c r="J63" i="1"/>
  <c r="K62" i="1"/>
  <c r="J62" i="1"/>
  <c r="J61" i="1"/>
  <c r="J59" i="1"/>
  <c r="J51" i="1"/>
  <c r="K51" i="1" s="1"/>
  <c r="K46" i="1"/>
  <c r="J46" i="1"/>
  <c r="K45" i="1"/>
  <c r="J45" i="1"/>
  <c r="J35" i="1"/>
  <c r="K33" i="1"/>
  <c r="J29" i="1"/>
  <c r="K29" i="1" s="1"/>
  <c r="K24" i="1"/>
  <c r="K22" i="1"/>
  <c r="J20" i="1"/>
  <c r="K20" i="1" s="1"/>
  <c r="J17" i="1"/>
  <c r="K17" i="1" s="1"/>
  <c r="K14" i="1"/>
  <c r="J13" i="1"/>
  <c r="J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AD1PLA05</author>
    <author>contratacion10</author>
    <author>NECSOFT</author>
    <author>subadmin</author>
    <author>ADMDAD02</author>
    <author>ASIDSC03</author>
  </authors>
  <commentList>
    <comment ref="B6" authorId="0" shapeId="0" xr:uid="{4EF1C27C-D47F-4904-8970-6C8C2FED4D3D}">
      <text>
        <r>
          <rPr>
            <b/>
            <sz val="9"/>
            <color indexed="81"/>
            <rFont val="Tahoma"/>
            <family val="2"/>
          </rPr>
          <t>Código unspsc:</t>
        </r>
        <r>
          <rPr>
            <sz val="9"/>
            <color indexed="81"/>
            <rFont val="Tahoma"/>
            <family val="2"/>
          </rPr>
          <t xml:space="preserve">
Se debe diligenciar el código de acuerdo al objeto del proceso</t>
        </r>
      </text>
    </comment>
    <comment ref="C6" authorId="1" shapeId="0" xr:uid="{DB5D8D39-0131-44BA-9D32-D1CF23DFBA34}">
      <text>
        <r>
          <rPr>
            <b/>
            <sz val="9"/>
            <color indexed="81"/>
            <rFont val="Tahoma"/>
            <family val="2"/>
          </rPr>
          <t>Descripción:</t>
        </r>
        <r>
          <rPr>
            <sz val="9"/>
            <color indexed="81"/>
            <rFont val="Tahoma"/>
            <family val="2"/>
          </rPr>
          <t xml:space="preserve">
DESCRIPCIÓN DETALLADA DEL PROCESO DE CONTRATACIÓN (DEBE INCLUIR EL OBJETO DEL CONTRATO QUE SE RADICA EN EL ESTUDIO DE NECESIDAD)</t>
        </r>
      </text>
    </comment>
    <comment ref="D6" authorId="1" shapeId="0" xr:uid="{84A201DB-6068-4AE8-9231-D400C98F9711}">
      <text>
        <r>
          <rPr>
            <b/>
            <sz val="9"/>
            <color indexed="81"/>
            <rFont val="Tahoma"/>
            <family val="2"/>
          </rPr>
          <t>Fecha estimada de inicio de proceso:</t>
        </r>
        <r>
          <rPr>
            <sz val="9"/>
            <color indexed="81"/>
            <rFont val="Tahoma"/>
            <family val="2"/>
          </rPr>
          <t xml:space="preserve">
SE DEBE REGISTRAR EL NUMERO QUE CORRESPONDE DEL 1 AL 12 DE ACUERDO AL MES DE FECHA DEL PROCESO
</t>
        </r>
      </text>
    </comment>
    <comment ref="E6" authorId="1" shapeId="0" xr:uid="{17CC1D2D-EE66-4599-9B61-EB7F95C486DD}">
      <text>
        <r>
          <rPr>
            <b/>
            <sz val="9"/>
            <color indexed="81"/>
            <rFont val="Tahoma"/>
            <family val="2"/>
          </rPr>
          <t>Fecha estimada presentación de ofertas:</t>
        </r>
        <r>
          <rPr>
            <sz val="9"/>
            <color indexed="81"/>
            <rFont val="Tahoma"/>
            <family val="2"/>
          </rPr>
          <t xml:space="preserve">
SE DEBE REGISTRAR EL MES CORRESPONDIENTE AL MES DE PRESENTACION DE OFERTA-CONTRATACION (1 a 12)
</t>
        </r>
      </text>
    </comment>
    <comment ref="F6" authorId="1" shapeId="0" xr:uid="{41EB0CAA-3D80-4E6E-9DC1-5C3A915E8B29}">
      <text>
        <r>
          <rPr>
            <b/>
            <sz val="9"/>
            <color indexed="81"/>
            <rFont val="Tahoma"/>
            <family val="2"/>
          </rPr>
          <t>Duración estimada del Contrato:</t>
        </r>
        <r>
          <rPr>
            <sz val="9"/>
            <color indexed="81"/>
            <rFont val="Tahoma"/>
            <family val="2"/>
          </rPr>
          <t xml:space="preserve">
SE DEBE REGISTRAR EL NUMERO DE DIAS, MESES QUE SE ESTIME EL PLAZO DE EJECUCIÓN DEL CONTRATO
</t>
        </r>
      </text>
    </comment>
    <comment ref="G6" authorId="1" shapeId="0" xr:uid="{2DF85BEF-0AC5-4C2A-A980-FA54B230E68A}">
      <text>
        <r>
          <rPr>
            <b/>
            <sz val="9"/>
            <color indexed="81"/>
            <rFont val="Tahoma"/>
            <family val="2"/>
          </rPr>
          <t>Duración estimada del Contrato:</t>
        </r>
        <r>
          <rPr>
            <sz val="9"/>
            <color indexed="81"/>
            <rFont val="Tahoma"/>
            <family val="2"/>
          </rPr>
          <t xml:space="preserve">
REGISTRAR CONVENCION: 0-DIAS 1-MESES 2-AÑOS</t>
        </r>
      </text>
    </comment>
    <comment ref="H6" authorId="1" shapeId="0" xr:uid="{6B7B7C02-9EBB-4742-BCBF-F7ECE8E532A6}">
      <text>
        <r>
          <rPr>
            <b/>
            <sz val="9"/>
            <color indexed="81"/>
            <rFont val="Tahoma"/>
            <family val="2"/>
          </rPr>
          <t>Modalidad de Selección:</t>
        </r>
        <r>
          <rPr>
            <sz val="9"/>
            <color indexed="81"/>
            <rFont val="Tahoma"/>
            <family val="2"/>
          </rPr>
          <t xml:space="preserve">
ESTO SERA DEFINIDO POR CONTRATACION
</t>
        </r>
      </text>
    </comment>
    <comment ref="I6" authorId="1" shapeId="0" xr:uid="{98D91775-8FD0-4F35-9ACA-057A9A983F9A}">
      <text>
        <r>
          <rPr>
            <b/>
            <sz val="9"/>
            <color indexed="81"/>
            <rFont val="Tahoma"/>
            <family val="2"/>
          </rPr>
          <t>Fuente de los recursos:</t>
        </r>
        <r>
          <rPr>
            <sz val="9"/>
            <color indexed="81"/>
            <rFont val="Tahoma"/>
            <family val="2"/>
          </rPr>
          <t xml:space="preserve">
SE DEBE REGISTRAR 0: PARA RECURSOS PROPIOS. </t>
        </r>
      </text>
    </comment>
    <comment ref="J6" authorId="2" shapeId="0" xr:uid="{4068DBE6-5CDA-48DB-BBC9-74DC2689EE4F}">
      <text>
        <r>
          <rPr>
            <b/>
            <sz val="9"/>
            <color indexed="81"/>
            <rFont val="Tahoma"/>
            <family val="2"/>
          </rPr>
          <t>Valor total estimado:</t>
        </r>
        <r>
          <rPr>
            <sz val="9"/>
            <color indexed="81"/>
            <rFont val="Tahoma"/>
            <family val="2"/>
          </rPr>
          <t xml:space="preserve">
FAVOR COLOCAR EL VALOR DEL PROCESO QUE SE VA A REALIZAR TENIENDO EN CUENTA EL PRESUPUESTO</t>
        </r>
      </text>
    </comment>
    <comment ref="K6" authorId="2" shapeId="0" xr:uid="{D6712FA3-45D5-493D-9B10-3C876DBE304B}">
      <text>
        <r>
          <rPr>
            <b/>
            <sz val="9"/>
            <color indexed="81"/>
            <rFont val="Tahoma"/>
            <family val="2"/>
          </rPr>
          <t>Valor estimado en la vigencia actual:</t>
        </r>
        <r>
          <rPr>
            <sz val="9"/>
            <color indexed="81"/>
            <rFont val="Tahoma"/>
            <family val="2"/>
          </rPr>
          <t xml:space="preserve">
FAVOR  REGISTRAR EL VALOR DE ADICIONES  </t>
        </r>
      </text>
    </comment>
    <comment ref="L6" authorId="1" shapeId="0" xr:uid="{54DF5079-B2F5-469F-B160-484178F2D67E}">
      <text>
        <r>
          <rPr>
            <b/>
            <sz val="9"/>
            <color indexed="81"/>
            <rFont val="Tahoma"/>
            <family val="2"/>
          </rPr>
          <t>Vigencias futuras:</t>
        </r>
        <r>
          <rPr>
            <sz val="9"/>
            <color indexed="81"/>
            <rFont val="Tahoma"/>
            <family val="2"/>
          </rPr>
          <t xml:space="preserve">
SE DEBE REGISTRAR O: NO 
</t>
        </r>
      </text>
    </comment>
    <comment ref="M6" authorId="1" shapeId="0" xr:uid="{9241AD81-0762-425B-87CB-45887BA8482C}">
      <text>
        <r>
          <rPr>
            <b/>
            <sz val="9"/>
            <color indexed="81"/>
            <rFont val="Tahoma"/>
            <family val="2"/>
          </rPr>
          <t>Estado de solicitud de vigencias futuras:</t>
        </r>
        <r>
          <rPr>
            <sz val="9"/>
            <color indexed="81"/>
            <rFont val="Tahoma"/>
            <family val="2"/>
          </rPr>
          <t xml:space="preserve">
SE DEBE REGISTRAR 0: NO APLICA</t>
        </r>
      </text>
    </comment>
    <comment ref="N6" authorId="0" shapeId="0" xr:uid="{A9641090-949F-40B7-A64E-C14D46BDC41F}">
      <text>
        <r>
          <rPr>
            <b/>
            <sz val="9"/>
            <color indexed="81"/>
            <rFont val="Tahoma"/>
            <family val="2"/>
          </rPr>
          <t>Unidad de Contratación:</t>
        </r>
        <r>
          <rPr>
            <sz val="9"/>
            <color indexed="81"/>
            <rFont val="Tahoma"/>
            <family val="2"/>
          </rPr>
          <t xml:space="preserve">
DEPENDENCIA DE CONTRATACIÓN</t>
        </r>
      </text>
    </comment>
    <comment ref="O6" authorId="1" shapeId="0" xr:uid="{8BB0FE73-63BF-444F-8866-6EBC48E37A78}">
      <text>
        <r>
          <rPr>
            <b/>
            <sz val="9"/>
            <color indexed="81"/>
            <rFont val="Tahoma"/>
            <family val="2"/>
          </rPr>
          <t>Ubicación:</t>
        </r>
        <r>
          <rPr>
            <sz val="9"/>
            <color indexed="81"/>
            <rFont val="Tahoma"/>
            <family val="2"/>
          </rPr>
          <t xml:space="preserve">
 </t>
        </r>
      </text>
    </comment>
    <comment ref="P6" authorId="1" shapeId="0" xr:uid="{C87C8721-4B17-436B-9A12-7A9C0343937D}">
      <text>
        <r>
          <rPr>
            <b/>
            <sz val="9"/>
            <color indexed="81"/>
            <rFont val="Tahoma"/>
            <family val="2"/>
          </rPr>
          <t>Nombre del responsable:</t>
        </r>
        <r>
          <rPr>
            <sz val="9"/>
            <color indexed="81"/>
            <rFont val="Tahoma"/>
            <family val="2"/>
          </rPr>
          <t xml:space="preserve">
REGISTRAR EL NOMBRE DEL DIRECTOR RESPONSABLE
</t>
        </r>
      </text>
    </comment>
    <comment ref="Q6" authorId="1" shapeId="0" xr:uid="{C1A112C9-D8DB-4905-998E-CF7EB4A0D6CC}">
      <text>
        <r>
          <rPr>
            <b/>
            <sz val="9"/>
            <color indexed="81"/>
            <rFont val="Tahoma"/>
            <family val="2"/>
          </rPr>
          <t>Teléfono del responsable:</t>
        </r>
        <r>
          <rPr>
            <sz val="9"/>
            <color indexed="81"/>
            <rFont val="Tahoma"/>
            <family val="2"/>
          </rPr>
          <t xml:space="preserve">
REGISTRAR EL TELEFONO FIJO Y/O INSTITUCIONAL</t>
        </r>
      </text>
    </comment>
    <comment ref="R6" authorId="1" shapeId="0" xr:uid="{40461002-F4C7-4602-8BD1-DAFF59E98D20}">
      <text>
        <r>
          <rPr>
            <b/>
            <sz val="9"/>
            <color indexed="81"/>
            <rFont val="Tahoma"/>
            <family val="2"/>
          </rPr>
          <t>Correo Electrónico:</t>
        </r>
        <r>
          <rPr>
            <sz val="9"/>
            <color indexed="81"/>
            <rFont val="Tahoma"/>
            <family val="2"/>
          </rPr>
          <t xml:space="preserve">
REGISTRAR CORREO ELECTRÓNICO INSTITUCIONAL</t>
        </r>
      </text>
    </comment>
    <comment ref="F14" authorId="3" shapeId="0" xr:uid="{ED4A1F71-5AEF-4FD0-B91C-6747DA07D9A0}">
      <text>
        <r>
          <rPr>
            <b/>
            <sz val="9"/>
            <color indexed="81"/>
            <rFont val="Tahoma"/>
            <family val="2"/>
          </rPr>
          <t>subadmin:</t>
        </r>
        <r>
          <rPr>
            <sz val="9"/>
            <color indexed="81"/>
            <rFont val="Tahoma"/>
            <family val="2"/>
          </rPr>
          <t xml:space="preserve">
La visita técnica de mantenimiento de las torres se hace cada seis meses</t>
        </r>
      </text>
    </comment>
    <comment ref="J41" authorId="4" shapeId="0" xr:uid="{598DBC11-51C6-49C6-AF4F-C6B91232C2BE}">
      <text>
        <r>
          <rPr>
            <b/>
            <sz val="9"/>
            <color indexed="81"/>
            <rFont val="Tahoma"/>
            <family val="2"/>
          </rPr>
          <t>ADMDAD02:</t>
        </r>
        <r>
          <rPr>
            <sz val="9"/>
            <color indexed="81"/>
            <rFont val="Tahoma"/>
            <family val="2"/>
          </rPr>
          <t xml:space="preserve">
SE AJUSTO POR ESTUDIO DE MERCADO</t>
        </r>
      </text>
    </comment>
    <comment ref="F79" authorId="3" shapeId="0" xr:uid="{2D0AF3BA-0DE6-4C9E-A6CF-6B49898C8172}">
      <text>
        <r>
          <rPr>
            <b/>
            <sz val="9"/>
            <color indexed="81"/>
            <rFont val="Tahoma"/>
            <family val="2"/>
          </rPr>
          <t>subadmin:</t>
        </r>
        <r>
          <rPr>
            <sz val="9"/>
            <color indexed="81"/>
            <rFont val="Tahoma"/>
            <family val="2"/>
          </rPr>
          <t xml:space="preserve">
La visita técnica de mantenimiento de las torres se hace cada seis meses</t>
        </r>
      </text>
    </comment>
    <comment ref="J132" authorId="5" shapeId="0" xr:uid="{2AC2E856-0A0C-46B2-852A-FD142D7DFADD}">
      <text>
        <r>
          <rPr>
            <b/>
            <sz val="9"/>
            <color indexed="81"/>
            <rFont val="Tahoma"/>
            <family val="2"/>
          </rPr>
          <t>ASIDSC03:</t>
        </r>
        <r>
          <rPr>
            <sz val="9"/>
            <color indexed="81"/>
            <rFont val="Tahoma"/>
            <family val="2"/>
          </rPr>
          <t xml:space="preserve">
se calculo sobre 700 mensuales, deberiamos subirlo?</t>
        </r>
      </text>
    </comment>
  </commentList>
</comments>
</file>

<file path=xl/sharedStrings.xml><?xml version="1.0" encoding="utf-8"?>
<sst xmlns="http://schemas.openxmlformats.org/spreadsheetml/2006/main" count="2013" uniqueCount="445">
  <si>
    <t>SUBRED INTEGRADA DE SERVICIOS DE SALUD SUR E.S.E
PLAN ANUAL DE ADQUISICIONES AÑO 2021</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</si>
  <si>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</si>
  <si>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</si>
  <si>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</si>
  <si>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</si>
  <si>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</si>
  <si>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</si>
  <si>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</si>
  <si>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</si>
  <si>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</si>
  <si>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</si>
  <si>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</si>
  <si>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</si>
  <si>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</si>
  <si>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</si>
  <si>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</si>
  <si>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</si>
  <si>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</si>
  <si>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</si>
  <si>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80111701;</t>
  </si>
  <si>
    <t>CPS HONORARIOS</t>
  </si>
  <si>
    <t>4</t>
  </si>
  <si>
    <t>1</t>
  </si>
  <si>
    <t>CCE-15||03</t>
  </si>
  <si>
    <t>0</t>
  </si>
  <si>
    <t>DEPENDENCIA DE CONTRATACION</t>
  </si>
  <si>
    <t>CO-DC-11001</t>
  </si>
  <si>
    <t>DIRECCIONES ENCARGADAS</t>
  </si>
  <si>
    <t>plan.adquisiciones@subredsur.gov.co</t>
  </si>
  <si>
    <t>CPS REMUNERACIÓN SERVICIOS TÉCNICOS</t>
  </si>
  <si>
    <t>CPS CONTRATACIÓN SERVICIO ASISTENCIAL GENERAL</t>
  </si>
  <si>
    <t>CPS TALENTO HUMANO OPERACIÓN PLAN INTERVENCIONES COLECTIVAS PIC</t>
  </si>
  <si>
    <t>DRA. ANA MARGARET RABA SIERRA - DIRECTORA GESTIÓN DEL RIESGO EN SALUD</t>
  </si>
  <si>
    <t>3002122771</t>
  </si>
  <si>
    <t>14111500;</t>
  </si>
  <si>
    <t>SUMINISTRO DE PAPEL TAMAÑO CARTA, OFICIO, MEDIA CARTA Y PAPEL TERMICO PARA CUBRIR LAS NECESIDADES DE  LAS DEPENDENCIAS QUE COMPONEN LA SUBRED INTEGRADA DE SERVICIOS DE SALUD SUR E.S.E</t>
  </si>
  <si>
    <t>DRA. MARTHA LUCIA NIETO HERNÁNDEZ - DIRECTORA ADMINISTRATIVA</t>
  </si>
  <si>
    <t>gestionsuministros@subredsur.gov.co</t>
  </si>
  <si>
    <t>44121600;</t>
  </si>
  <si>
    <t xml:space="preserve">SUMINISTRO DE INSUMOS PARA OFICINA Y ESCRITORIO PARA CUBRIR LAS NECESIDADES DE LAS DEPENDENCIAS QUE COMPONEN LA SUBRED INTEGRADA DE SERVICIOS DE SALUD SUR E.S.E </t>
  </si>
  <si>
    <t>42191810;</t>
  </si>
  <si>
    <t>SUMINISTRO DE COLCHONES PARA LA PRESTACIÓN DE SERVICIO ASISTENCIAL EN LA SUBRED INTEGRADA DE SERVICIOS DE SALUD SUR E.S.E</t>
  </si>
  <si>
    <t>42294924;</t>
  </si>
  <si>
    <r>
      <t>PRESTACIÓN DE SERVICIO DE MANTENIMIENTO PREVENTIVO Y CORRECTIVO,  CON SUMINISTRO DE REPUESTOS Y/O ACCESORIOS NECESARIOS PARA FUNCIONAMIENTO</t>
    </r>
    <r>
      <rPr>
        <b/>
        <strike/>
        <sz val="10"/>
        <color indexed="8"/>
        <rFont val="Arial"/>
        <family val="2"/>
      </rPr>
      <t xml:space="preserve"> </t>
    </r>
    <r>
      <rPr>
        <b/>
        <sz val="10"/>
        <color indexed="8"/>
        <rFont val="Arial"/>
        <family val="2"/>
      </rPr>
      <t xml:space="preserve">DE LAS TORRES DE ENDOSCOPIA, LAPAROSCOPIA Y ARTROSCOPIA DE LA SUBRED SUR </t>
    </r>
  </si>
  <si>
    <t>3173759698</t>
  </si>
  <si>
    <t>biomedica@subredsur.gov.co</t>
  </si>
  <si>
    <t>85161501;</t>
  </si>
  <si>
    <r>
      <t xml:space="preserve">PRESTACIÓN DE SERVICIO DE MANTENIMIENTO  PREVENTIVO, CORRECTIVO, VERIFICACIÓN  Y SUMINISTRO DE REPUESTOS Y/O ACCESORIOS,  PARA EL </t>
    </r>
    <r>
      <rPr>
        <b/>
        <strike/>
        <sz val="10"/>
        <color indexed="8"/>
        <rFont val="Arial"/>
        <family val="2"/>
      </rPr>
      <t xml:space="preserve"> </t>
    </r>
    <r>
      <rPr>
        <b/>
        <sz val="10"/>
        <color indexed="8"/>
        <rFont val="Arial"/>
        <family val="2"/>
      </rPr>
      <t>FUNCIONAMIENTO  DE LAS AUTOCLAVES DE LA SUBRED INTEGRADA DE SERVICIOS DE SALUD SUR</t>
    </r>
  </si>
  <si>
    <t>42292900;</t>
  </si>
  <si>
    <t>PRESTACIÓN DE SERVICIO DE MANTENIMIENTO PREVENTIVO, CON REPUESTOS Y MANO DE OBRA INCLUIDA PARA EL EQUIPO PROCESADOR DE TEJIDOS SHANDON PATHCENTRE Y CENTRAL DE INCLUSION SHANDON HISTOVENTRE,  UBICADO EN EL SERVICIO DE PATOLOGIA DE LA USS TUNAL</t>
  </si>
  <si>
    <t>12</t>
  </si>
  <si>
    <t>85161505;</t>
  </si>
  <si>
    <t>ARRENDAMIENTO DE EQUIPOS BIOMEDICOS PARA LAS DIFERENTES SEDES DE LAS UNIDADES DE PRESTACIÓN DE SERVICIOS  DE SALUD PERTENECIENTES A LA SUBRED INTEGRADA DE SERVICIOS DE SALUD SUR E.S.E.</t>
  </si>
  <si>
    <t>PRESTACIÓN DE SERVICIO DE VALIDACIÓN Y CALIFICACIÓN DE LOS EQUIPOS DE LA SUBRED INTEGRADA DE SERVICIOS DE SALUD SUR ESE</t>
  </si>
  <si>
    <t>81141504;</t>
  </si>
  <si>
    <t xml:space="preserve">PRESTACIÓN DE SERVICIO DE CALIBRACION LEGAL DE LOS EQUIPOS BIOMEDICOS DE LA SUBRED INTEGRADA DE SERVICIOS DE SALUD SUR E.S.E </t>
  </si>
  <si>
    <t>73152103;</t>
  </si>
  <si>
    <t>PRESTACIÓN DE SERVICIO DE MANTENIMIENTO PREVENTIVO, CORRECTIVO Y SUMINISTRO DE LOS REPUESTOS Y/O ACCESORIOS NECESARIOS PARA EL FUNCIONAMIENTO  DE LOS EQUIPOS MÉDICOS  DE LA SUBRED INTEGRADA DE SERVICIOS DE SALUD SUR E.S.E.</t>
  </si>
  <si>
    <t>PRESTACIÓN DE SERVICIO DE MANTENIMIENTO PREVENTIVO Y CORRECTIVO PARA LOS DIGITALIZADORES DE IMÁGENES DIAGNOSTICAS MARCA CARESTREAM DE LOS SERVICIOS DE RADIOLOGIA DE LA SUBRED INTEGRADA DE SERVICIOS DE SALUD SUR E.S.E.</t>
  </si>
  <si>
    <t>PRESTACIÓN DE SERVICIO DE MANTENIMIENTO PREVENTIVO Y CORRECTIVO, PARA EL FUNCIONAMIENTO DEL DIGITALIZADOR KONIKA MINOLTA DE LA SUBRED INTEGRADA DE SERVICIOS DE SALUD SUR E.S.E.</t>
  </si>
  <si>
    <t xml:space="preserve">ADQUISICION  DE TERMOHIGROMETROS  </t>
  </si>
  <si>
    <t>2</t>
  </si>
  <si>
    <t>12142100;</t>
  </si>
  <si>
    <t xml:space="preserve">PRESTACIÓN DE SERVICIO DE MANTENIMIENTO PREVENTIVO Y CORRECTIVO INCLUYENDO ACCESORIOS PARA LA RED DE GASES MEDICINALES Y MANIFOLDS   DE LA  SUBRED INTEGRADA DE SERVICIOS DE SALUD SUR ESE  </t>
  </si>
  <si>
    <t>42281500;</t>
  </si>
  <si>
    <t xml:space="preserve">PRESTACIÓN DE SERVICIO DE MANTENIMIENTO ESTERILIZADORES STERRAD JHONSON Y JHONSON DE LA  SUBRED INTEGRADA DE SERVICIOS DE SALUD SUR ESE  </t>
  </si>
  <si>
    <t>72101518;</t>
  </si>
  <si>
    <t>REALIZAR LA INDEPENDIZACION RED DE AIRE MEDICINAL DE ODONTOLOGIA , ESTERILIZACION  Y  DE LAS UNIDADES DE SERVICIO DE LA  SUBRED INTEGRADA DE SERVICIOS DE SALUD SUR ESE</t>
  </si>
  <si>
    <t>72154101;</t>
  </si>
  <si>
    <t>ARRENDAMIENTO DEL SISTEMA DE PRODUCCION AIRE MEDICINAL INSITUO POR COMPRESOR CON TODA LA INSTALACIÓN REQUERIDA A TODO COSTO DE LA USS TUNAL DE LA SUBRED INTEGRADA DE SERVICIOS DE SALUD SUR ESE</t>
  </si>
  <si>
    <t>42191800;42191803;</t>
  </si>
  <si>
    <r>
      <t>PRESTACIÓN DE SERVICIO DE MANTENIMIENTO PREVENTIVO, CORRECTIVO DE LAS CAMAS,   CAMILLAS Y CUNAS  ELECTRICAS,</t>
    </r>
    <r>
      <rPr>
        <b/>
        <strike/>
        <sz val="10"/>
        <color indexed="8"/>
        <rFont val="Arial"/>
        <family val="2"/>
      </rPr>
      <t xml:space="preserve"> </t>
    </r>
    <r>
      <rPr>
        <b/>
        <sz val="10"/>
        <color indexed="8"/>
        <rFont val="Arial"/>
        <family val="2"/>
      </rPr>
      <t>MECANICAS E HIDRAULICAS Y CAMILLAS DE AMBULANCIA DE LAS UNIDADES DE SERVICIOS DE LA SUBRED INTEGRADA DE SERVICIOS DE SALUD SUR ESE.</t>
    </r>
  </si>
  <si>
    <t>ARRENDAMIENTO SISTEMA DE PRODUCCIÓN AIRE MEDICINAL INSITU POR COMPRESOR PARA LA UMHES MEISSEN DE LA SUBRED INTEGRADA DE SERVICIOS DE SALUD SUR ESE</t>
  </si>
  <si>
    <t>40101604;</t>
  </si>
  <si>
    <t>PRESTACIÓN DE SERVICIO DE MANTENIMIENTO  PREVENTIVO, CORRECTIVO DE VENTILADORES MARCA ORICARE DE LA SUBRED INTEGRADA DE SERVICIOS DE SALUD SUR E.S.E.</t>
  </si>
  <si>
    <t>PRESTACIÓN DE SERVICIO DE MANTENIMIENTO  PREVENTIVO, CORRECTIVO DE VENTILADORES MARCA SLE DE LA SUBRED INTEGRADA DE SERVICIOS DE SALUD SUR E.S.E.</t>
  </si>
  <si>
    <t>PRESTACIÓN DE SERVICIO DE MANTENIMIENTO  PREVENTIVO, CORRECTIVO DE VENTILADORES MARCA NEUMOVENT DE LA SUBRED INTEGRADA DE SERVICIOS DE SALUD SUR E.S.E.</t>
  </si>
  <si>
    <t>PRESTACIÓN DE SERVICIO DE MANTENIMIENTO PREVENTIVO, CORRECTIVO Y SUMINISTRO DE LOS REPUESTOS Y/O ACCESORIOS NECESARIOS PARA FUNCIONAMIENTO  DE LOS EQUIPOS MARCA DRAGER PROPIEDAD DE LA SUBRED INTEGRADA DE SERVICIOS DE SALUD SUR E.S.E.</t>
  </si>
  <si>
    <t>41104200;</t>
  </si>
  <si>
    <t>PRESTACIÓN DE SERVICIO DE MUESTREO Y ANÁLISIS DE LA CALIDAD DEL AGUA PERMEADA DE LA UNIDAD DE DIÁLISIS DE LA SUBRED INTEGRADA DE SERVICIOS DE SALUD SUR ESE</t>
  </si>
  <si>
    <t>gestionambiental@subredsur.gov.co</t>
  </si>
  <si>
    <t>76121500;</t>
  </si>
  <si>
    <t>PRESTACIÓN DE SERVICIO DE RECOLECCIÓN, TRANSPORTE, ALMACENAMIENTO, TRATAMIENTO Y DISPOSICIÓN FINAL DE RESIDUOS PELIGROSOS DE RIESGO INFECCIOSO GENERADOS POR TODAS LAS SEDES QUE CONFORMAN LA SUBRED INTEGRADA DE SERVICIOS DE SALUD SUR ESE</t>
  </si>
  <si>
    <t>3</t>
  </si>
  <si>
    <t>12161806;</t>
  </si>
  <si>
    <t>PRESTACIÓN DE SERVICIO DE SUMINISTRO DE GELIFICANTE PARA LA ATENCIÓN DE DERRAMES BIOLOGICOS Y QUIMICOS PARA LAS DIFERENTES UNIDADES QUE CONFORMAN LA SUBRED INTEGRADA DE SERVICIOS DE SALUD SUR ESE</t>
  </si>
  <si>
    <t>70111503;</t>
  </si>
  <si>
    <t>PRESTACIÓN DE SERVICIO DE PODA, TALA Y TRATAMIENTO SILVICULTURAL DE LOS INDIVIDUOS ARBOREOS EXISTENTES EN LAS SEDES QUE HACEN PARTE DE LA SUBRED INTEGRADA DE SERVICIOS DE SALUD SUR ESE, CON FORME AL INVENTARIO SILVICULTURAL EXISTENTE DE LA SUBRED INTEGRADA DE SERVICIOS DE SALUD SUR ESE</t>
  </si>
  <si>
    <t>5</t>
  </si>
  <si>
    <t>6</t>
  </si>
  <si>
    <t>40102000;</t>
  </si>
  <si>
    <t>PRESTACIÓN DE SERVICIO PARA REALIZAR LA CARACTERIZACIÓN DE LAS EMISIONES ATMOSFERICAS DE LAS CALDERAS EXISTENTES EN LA SUBRED INTEGRADA DE SERVICIOS DE SALUD SUR ESE.</t>
  </si>
  <si>
    <t>PRESTACIÓN DE SERVICIO PARA REALIZAR LA RECOLECCIÓN, TRANSPORTE Y DISPOSICIÓN FINAL ADECUADA DE LOS RESIDUOS DE CONSTRUCCIÓN Y DEMOLICIÓN (PETREOS, NO PETREOS, PODA DE PASTO Y ARBOLES, MATERIALES DE EXCAVACIÓN, ENTRE OTROS) GENERADOS POR ADECUACIONES, REMODELACIONES Y MANTENIMIENTO EN  LAS UNIDADES QUE CONFORMAN LA SUBRED INTEGRADA DE SERVICIOS DE SALUD SUR ESE</t>
  </si>
  <si>
    <t>94101605;</t>
  </si>
  <si>
    <t xml:space="preserve">REALIZAR EL  LEVANTAMIENTO DE LOS PLANOS HIDROSANITARIOS DE TODAS LAS SEDES ASISTENCIALES PERTENECIENTES A LA SUBRED INTEGRADA DE SERVICIOS DE SALUD SUR E.S.E. </t>
  </si>
  <si>
    <t>55121500;</t>
  </si>
  <si>
    <t xml:space="preserve"> REALIZAR EL DISEÑO Y LA IMPRESIÓN DE ROTULOS QUE IDENTIFIQUEN LAS CANECAS Y LOS CONTENEDORES PARA PERMITIR LA  SEGREGACIÓN Y MANEJO INTEGRAL DE LOS RESIDUOS HOSPITALARIOS Y SIMILARES; HABLADORES PUBLICITARIOS DE LOS PORGRAMAS DE PIGA  PARA TODAS LAS UNIDADES QUE CONFORMAN LA SUBRED INTEGRADA DE SERVICIOS DE SALUD ESE.</t>
  </si>
  <si>
    <t>41104100;</t>
  </si>
  <si>
    <t>SUMINISTRO DE CANECAS, PEDALES, CONTENEDORES Y/O RECIPIENTES PARA EL ALMACENAMIENTO DE RESIDUOS HOSPITALARIOS EN LA SUBRED INTEGRADA DE SERVICIOS DE SALUD ESE.</t>
  </si>
  <si>
    <t>52141611;</t>
  </si>
  <si>
    <t>PRESTACION DE SERVICIO DE LAVADERO PARA EL PARQUE AUTOMOTOR DE LA SUBRED INTEGRADA DE SERVICIOS DE SALUD SUR  E.S.E</t>
  </si>
  <si>
    <t>301 414 4946</t>
  </si>
  <si>
    <t>transporte@subredsur.gov.co</t>
  </si>
  <si>
    <t>25172511;</t>
  </si>
  <si>
    <t>SUMINISTRO E INSTALACIÓN DE LLANTAS Y/O NEUMÁTICOS AL PARQUE AUTOMOTOR DE LA SUBRED INTEGRADA DE SERVICIOS DE SALUD SUR E.S.E.</t>
  </si>
  <si>
    <t>78181701;</t>
  </si>
  <si>
    <t>SUMINISTRO DE COMBUSTIBLE PARA LOS VEHÍCULOS DEL PARQUE AUTOMOTOR Y PLANTAS ELECTRICAS DE PROPIEDAD DE LA SUBRED INTEGRADA DE SERVICIOS DE SALUD SUR E.S.E.</t>
  </si>
  <si>
    <t>78181507;</t>
  </si>
  <si>
    <t xml:space="preserve">  PRESTACION DE SERVICIO DE MANTENIMIENTO INTEGRAL PREVENTIVO Y CORRECTIVO PARA LOS VEHÍCULOS QUE CONFORMAN EL PARQUE AUTOMOTOR DE PROPIEDAD Y/O EN COMODATO DE LA SUBRED INTEGRADA DE SERVICIOS DE SALUD SUR E.S.E.</t>
  </si>
  <si>
    <t>25173700;</t>
  </si>
  <si>
    <t>PRESTACION DE SERVICIO DE REVISIÓN TECNO-MECÁNICA Y DE EMISIONES CONTAMINANTES PARA LOS VEHÍCULOS QUE CONFORMAN EL PARQUE AUTOMOTOR DE LA SUBRED INTEGRADA DE SERVICIOS DE SALUD SUR E.S.E.</t>
  </si>
  <si>
    <t>25181606;</t>
  </si>
  <si>
    <t>PRESTACIÓN DE SERVICIO DE ADECUACION E INSTALACIÓN DE CARROCERIA TIPO FURGON PARA EL VEHICULO DE LA PLACA OBG 494 DE LA SUBRED INTEGRADA DE SERVICIOS DE SALUD SUR E.S.E.</t>
  </si>
  <si>
    <t>20102301;</t>
  </si>
  <si>
    <t>PRESTACION DE SERVICIO DE TRANSPORTE PÚBLICO TERRESTRE AUTOMOTOR ESPECIAL, EN CUMPLIMIENTO A LOS CONVENIOS INTERADMINISTRATIVOS  SUSCRITOS POR LA SUBRED INTEGRADA DE SERVICIOS DE SALUD SUR E.S.E.</t>
  </si>
  <si>
    <t>PRESTACION DESERVICIO DE TRANSPORTE PÚBLICO TERRESTRE AUTOMOTOR ESPECIAL, PARA APOYAR LAS ACTIVIDADES DE LA SUBRED INTEGRADA DE SERVICIOS DE SALUD SUR E.S.E</t>
  </si>
  <si>
    <t>72101511;</t>
  </si>
  <si>
    <t>PRESTACION DE SERVICIO DE MANTENIMIENTO PREVENTIVO INMERSO CORRECTIVO, INCLUIDO LOS REPUESTOS PARA EL SISTEMA DE AIRE ACONDICIONADO, REFRIGERACIÓN, VENTILACIÓN MECÁNICA Y CUARTOS FRÍOS PROPIEDAD DE LAS USS, QUE CONFORMAN LA SUBRED INTEGRADA DE SERVICIOS DE SALUD SUR E.S.E.</t>
  </si>
  <si>
    <t>recursosfisicostunal@subred sur.gov.co</t>
  </si>
  <si>
    <t>72151000;</t>
  </si>
  <si>
    <t xml:space="preserve">PRESTACIÓN DE SERVICIO DE MANTENIMIENTO PREVENTIVO INMERSO CORRECTIVO CON SUMINISTRO DE REPUESTOS  AL SISTEMA DE GENERACION DE VAPOR Y AGUA CALIENTE, DE PROPIEDAD DE LA SUBRED INTEGRADA DE SERVICIOS DE SALUD SUR E.S.E. </t>
  </si>
  <si>
    <t>72103302;</t>
  </si>
  <si>
    <t xml:space="preserve">PRESTACIÓN DE SERVICIO DE MANTENIMIENTO PREVENTIVO Y CORRECTIVO AL SISTEMA DE LLAMADO DE ENFERMERAS DE LA MARCA CMT EN LAS UNIDADES DE PRESTACIÓN DE SERVICIO DE SALUD DE VISTA HERMOSA, TUNAL, MEISSEN  Y TUNJUELITO </t>
  </si>
  <si>
    <t>73152101;</t>
  </si>
  <si>
    <t>PRESTACIÓN DE SERVICIO DE MANTENIMIENTO PREVENTIVO INMERSO CORRECTIVO  INCLUYENDO LA BOLSA DE  REPUESTOS DE LAS PLANTAS ELÉCTRICAS Y SISTEMA DE TRANSFERENCIA DE LA SUBRED INTEGRADA DE SERVICIOS DE SALUD SUR E.S.E.</t>
  </si>
  <si>
    <t>72153613;</t>
  </si>
  <si>
    <r>
      <t>PRESTACIÓN DE SERVICIO DE MANTENIMIENTO PREVENTIVO Y CORRECTIVO  NCLUYENDO INSUMOS Y/O REPUESTOS NECESARIOS PARA ELFUNCIONAMIENTO  DEL MOBILIARIO HOSPITALARIO Y DE OFICINA UBICADOS EN LAS DIFERENTES UNIDADES QUE CONFORMAN LA SUBRED NTEGRADA DE SERVICIOS DE SALUD SUR E.S.E.</t>
    </r>
    <r>
      <rPr>
        <b/>
        <strike/>
        <sz val="10"/>
        <color indexed="10"/>
        <rFont val="Arial"/>
        <family val="2"/>
      </rPr>
      <t/>
    </r>
  </si>
  <si>
    <t>40141700;</t>
  </si>
  <si>
    <t xml:space="preserve">SUMINISTRO DE MATERIALES DE FERRETERIA Y ELECTRICOS  PARA LA SUBRED INTEGRADA DE SERVICIOS DE SALUD SUR E.S.E.  </t>
  </si>
  <si>
    <t>72153000;</t>
  </si>
  <si>
    <t xml:space="preserve">SUMINISTRO E INSTALACION DE VIDRIOS, CARPINTERIA EN ALUMINIO, CERRAJERIA PARA LAS UNIDADES DE SERVICIOS DE SALUD QUE CONFORMAN LA SUBRED INTEGRADA DE SERVICIOS DE SALUD SUR E.S.E.  </t>
  </si>
  <si>
    <t>80131500;</t>
  </si>
  <si>
    <t>ARRENDAMIENTO DEL INMUEBLE UBICADO EN LA CALLE 53 BIS A SUR No. 12 - 99 DEL BARRIO TUNJUELITO DE BOGOTÁ,  PARA EL FUNCIONAMIENTO  DE LA UNIDAD TUNJUELITO- CAPS ABRAHAM LINCOLN DE LA SUBRED INTEGRADA DE SERVICIOS DE SALUD SUR E.S.E</t>
  </si>
  <si>
    <t xml:space="preserve">ARRENDAMIENTO DEL INMUEBLE UBICADO EN LA CARRERA 18 A BIS N° 60 G 20 SUR,  PARA EL SERVICIO DE LABORATORIO CLINICO, CONSULTORIOS ASISTENCIALES, ESTADISTICA, FACTURACION, RECURSOS FISICOS Y ACTIVOS FIJOS DE LA UBRED INTEGRADA DE SERVICIOS DE SALUD SUR E.S.E  </t>
  </si>
  <si>
    <t xml:space="preserve">ARRENDAMIENTO  DE SISTEMAS DE BOMBAS DE VACIO PARA LA UMHES TUNAL </t>
  </si>
  <si>
    <t xml:space="preserve">42312400; 42312600; </t>
  </si>
  <si>
    <t xml:space="preserve">ADQISICIÓN DE INSUMOS PARA LA REALIZACIÓN DE TERAPIA VAC PARA CUBRIR LAS NECESIDADES DE LOS SERVICIOS ASISTENCIALES DE LAS UNIDADES QUE COMPONEN LA SUBRED INTEGRADA DE SERVICIOS DE SALUD SUR E.S.E. </t>
  </si>
  <si>
    <t>medicoquirurgicos@subredsur.gov.co</t>
  </si>
  <si>
    <t>42130000;42151601;</t>
  </si>
  <si>
    <r>
      <t xml:space="preserve">SUMINISTRO DE INSUMOS MEDICOQUIRURGICOS CON APOYO TECNOLOGICO PARA CUBRIR LAS NECESIDADES DE LOS SERVICIOS ASISTENCIALES DE LAS </t>
    </r>
    <r>
      <rPr>
        <b/>
        <sz val="10"/>
        <color indexed="8"/>
        <rFont val="Arial"/>
        <family val="2"/>
      </rPr>
      <t xml:space="preserve"> UNIDADES QUE COMPONEN LA SUBRED INTEGRADA DE SERVICIOS DE SALUD SUR E.S.E. </t>
    </r>
  </si>
  <si>
    <t xml:space="preserve">42131607; </t>
  </si>
  <si>
    <t xml:space="preserve"> ADQUISICIÓN DE INSUMOS MEDICO QUIRURGICOS DESECHABLES EPP PARA  LA ATENCIÓN DE LOS SERVICIOS ASISTENCIALES EN LA SUBRED INTEGRADA DE SERVICIOS DE SALUD SUR</t>
  </si>
  <si>
    <t>42132200;</t>
  </si>
  <si>
    <r>
      <t xml:space="preserve">ADQUISICIÓN DE GUANTES ESTERILES Y  NO ESTÉRILES PARA </t>
    </r>
    <r>
      <rPr>
        <b/>
        <sz val="10"/>
        <color indexed="8"/>
        <rFont val="Arial"/>
        <family val="2"/>
      </rPr>
      <t xml:space="preserve"> LA PRESTACIÓN DE LOS SERVICIOS ASISTENCIALES EN LA SUBRED INTEGRADA DE SERVICIOS DE SALUD SUR E.S.E</t>
    </r>
  </si>
  <si>
    <t>42231500;</t>
  </si>
  <si>
    <t xml:space="preserve">COMPRA DE EQUIPO PARA BOMBA PERISTALTICA ESPECIFICA PARA ADMINISTRACION NUTRICION ENTERAL PARA CUBRIR LAS NECESIDADES DE LOS SERVICIOS ASISTENCIALES DE LAS UNIDADES QUE COMPONEN LA SUBRED INTEGRADA DE SERVICIOS DE SALUD SUR E.S.E. </t>
  </si>
  <si>
    <t>81102600;72154056;</t>
  </si>
  <si>
    <t xml:space="preserve">PRESTACIÓN DE SERVICIOS DE IMPERMEABILIZACIÓN DE LOS TANQUES DE ALMACENAMIENTO DE AGUA POTABLE SUBTERRANEOS Y AEREOS CON LOS QUE CUENTA LA SUBRED INTEGRADA DE SERVICIOS DE SALUD SUR ESE </t>
  </si>
  <si>
    <t>recursosfisicos.usme@subredsur.gov.co</t>
  </si>
  <si>
    <t>71161403;</t>
  </si>
  <si>
    <t xml:space="preserve"> PRESTACIÓN DE SERVICIOS DE INSTALACIÓN  DE PUNTOS DE ANCLAJE CERTIFICADOS PARA LAS UNIDADES QUE CONFORMAN LA SUBRED INTEGRADA DE SERVICIOS DE SALUD SUR E.S.E</t>
  </si>
  <si>
    <t>73152108;</t>
  </si>
  <si>
    <t>PRESTACIÓN DE SERVICIOS DE MANTENIMIENTO PREVENTIVO, CORRECTIVO Y SUMINISTRO DE LOS REPUESTOS Y/O ACCESORIOS NECESARIOS PARA EL FUNCIONAMIENTO  DEL INSTRUMENTAL, LENTES Y MOTORES PROPIEDAD DE LA SUBRED INTEGRADA DE SERVICIOS DE SALUD SUR E.S.E.</t>
  </si>
  <si>
    <t>54101601;</t>
  </si>
  <si>
    <t>SUMINISTRO DE MANILLAS Y/O BRAZALETE DE IDENTIFICACIÓN A PACIENTE, PARA LA SUBRED INTEGRADA DE SERVICIOS DE SALUD SUR E.S.E.</t>
  </si>
  <si>
    <t>46171604;</t>
  </si>
  <si>
    <t xml:space="preserve"> PRESTACIÓN DE SERVICIOS DE DISEÑO E  INSTALACIÓN   DE ALARMAS DEL AREA, CAJAS DE CORTE, RED DE SUMINISTRO Y EVACUACIÓN DE GASES MEDICINALES, INCLUYENDO GASES ANESTESICOS DE LAS SALAS DE CIRUGIA Y PARTOS DE LA SUBRED INTEGRADA DE SERVICIOS DE SALUD SUR E.S.E</t>
  </si>
  <si>
    <t>56101520;</t>
  </si>
  <si>
    <t>SUMINISTRO DE  LOCKERS PARA LAS UNIDADES DE LA SUBRED INTEGRADA DE SERVICIOS DE SALUD SUR E.S.E</t>
  </si>
  <si>
    <t>72101506;</t>
  </si>
  <si>
    <t>PRESTACIÓN DE SERVICIOS DE RECERTIFICACION DE LOS ASCENSORES DE LA SUBRED INTEGRADA DE SERVICIOS DE SALUD SUR ESE</t>
  </si>
  <si>
    <t>73141706;</t>
  </si>
  <si>
    <t>PRESTACIÓN DE SERVICIOS DE DISEÑO, ELABORACION, DIGITALIZACION, IMPRESIÓN E INSTALACION DE LAS RUTAS SANITARIAS PARA LAS SEDES ASISTENCIALES QUE CONFORMAN LA SUBRED INTEGRADA DE SERVICIOS DE SALUD SUR ESE</t>
  </si>
  <si>
    <t>80131802;</t>
  </si>
  <si>
    <t>REALIZACIÓN DE AVALUO COMERCIAL DEL PREDIO UBICADO EN LA CARRERA 7A ESTE N.76D-20 SUR PERTENECIENTE A LA SUBRED INTEGRADA DE SERVICIOS DE SALUD SUR ESE</t>
  </si>
  <si>
    <t>72154003;</t>
  </si>
  <si>
    <t>SUMINISTRO E INSTALACION DE CIELO RASO PARA LAS DIFERENTES UNIDADES DE SERVICIOS DE LA SUBRED INTEGRADA DE SERVICIOS DE SALUD SUR E.S.E</t>
  </si>
  <si>
    <t>72103301;</t>
  </si>
  <si>
    <t xml:space="preserve">REALIZAR EL MANTENIMIENTO Y REHABILITACIÓN DE ESTRUCTURA DE PAVIMENTO EN ZONA ACCESO DE CARGUE Y AREA PARQUEADERO EN LA UMHES TUNAL </t>
  </si>
  <si>
    <t>72102905;</t>
  </si>
  <si>
    <t>REALIZAR EL  MANTENIMIENTO CORRECTIVO ESTRUCTURA DE CUBIERTA ACCESO AREA GASTRO Y EDIFICIO ASISTENCIAL EN LA UMHES TUNAL</t>
  </si>
  <si>
    <t>86101705;</t>
  </si>
  <si>
    <t>ACOMPAÑAMIENTO PARA EL DIAGNÓSTICO, FORTALECIMIENTO Y ACTUALIZACIÓN DE LA CERTIFICACIÓN EN RESPONSABILIDAD SOCIAL Y PRESENTACIÓN DEL INFORME DE SOSTENIBILIDAD PARA LA SUBRED INTEGRADA DE SERVICIOS DE SALUD SUR E.S.E</t>
  </si>
  <si>
    <t>gestion.ambiental10@subredsur.gov.co</t>
  </si>
  <si>
    <t>41116100;</t>
  </si>
  <si>
    <t>PRESTACIÓN DE SERVICIOS PARA LA EJECUCIÓN DE LOS CONTROLES DE CALIDAD, CALCULOS DE BLINDAJE Y NIVELES DE REFERENCIA PARA LOS EQUIPOS GENERADORES DE RADIACIONES IONIZANTES DE LA SUBRED INTEGRADA DE SERVICIOS DE SALUD SUR E.S.E.</t>
  </si>
  <si>
    <t>56112103;</t>
  </si>
  <si>
    <t xml:space="preserve">PRESTACIÓN  DE SERVICIO DE MANTENIMIENTO DE LOS TADEM  DE SALAS DE ESPERA DE LA SUBRED INTEGRADA DE SERVICIOS DE SALUD SUR ESE </t>
  </si>
  <si>
    <t>ANDREA LOPEZ GUERRERO - JEFE OFICINA PARTICIPACIÓN COMUNITARIA Y SERVICIO AL CIUDADANO</t>
  </si>
  <si>
    <t>jefe.participacionsocial@subredsur.gov.co</t>
  </si>
  <si>
    <t>81111812;</t>
  </si>
  <si>
    <t xml:space="preserve">PRESTACIÓN  DE SERVICIO DE MANTENIMIENTO PREVENTIVO  Y CORRECTIVO DE LOS DIGITURNOS  DE LA SUBRED INTEGRADA DE SERVICIOS DE SALUD SUR ESE </t>
  </si>
  <si>
    <t>55121700;</t>
  </si>
  <si>
    <t xml:space="preserve">DISEÑAR, ELABORAR E INSTALAR SEÑALIZACIÓN DE SALAS DE ESPERA  PARA PERSONAS EN CONDICION DE DISCAPACIDAD Y USUARIOS EN GENERAL
</t>
  </si>
  <si>
    <t>82101500;</t>
  </si>
  <si>
    <t xml:space="preserve">DISEÑAR Y ELABORAR PIEZAS COMUNICATIVAS PARA EL ACCESO A LOS SERVICIOS DE SALUD CON ENFOQUE DIFERENCIAL Y POBLACIONES ESPECIALES  EN LA SUBRED INTEGRADA DE SERVICIOS DE SALUD SUR ESE </t>
  </si>
  <si>
    <t>78101604;</t>
  </si>
  <si>
    <t xml:space="preserve">PRESTACIÓN DE SERVICIO DE TRANSPORTE PARA MOVILIZAR A LOS USUARIOS A LAS ENTIDADES  DE PROTECCIÓN COMO ICBF , COMISARIA DE FAMILIA Y UBICACIÓN DE PACIENTES EN ABANDONO </t>
  </si>
  <si>
    <t>42131607;                                                                 53102700;</t>
  </si>
  <si>
    <t xml:space="preserve">DISEÑAR, ELABORAR Y CONFECCIONAR  UNIFORMES INSTITUCIONALES CONTRAMARCADOS CON EL NOMBRE DE LA SUBRED INTEGRADA DE SERVICIOS DE SALUD SUR E.S.E </t>
  </si>
  <si>
    <t>90101802;</t>
  </si>
  <si>
    <t xml:space="preserve">SUMINISTRO DE REFRIGERIOS Y ALMUERZOS PARA EL PROGRAMA DE PARTICIPACION COMUNITARIA  EN SALUD </t>
  </si>
  <si>
    <t>80141902;</t>
  </si>
  <si>
    <t xml:space="preserve">SUMINISTRO DE APOYO LOGISTICO - METODOLÓGICO PARA REALIZACIÓN DE ENCUENTRO DE LAS FORMAS DE PARTICIPACIÓN COMUNITARIA </t>
  </si>
  <si>
    <t xml:space="preserve">DISEÑO Y ELABORACIÓN DE  PIEZAS COMUNICATIVAS Y ELEMENTOS DISTINTIVOS  PARA LA PARTICIPACIÓN COMUNITARIA </t>
  </si>
  <si>
    <t>DISEÑAR Y ELABORAR PIEZAS COMUNICATIVAS IMPRESAS CON LOS MÓDULOS DE LA ESCUELA DE FORMACIÓN PARA EL DESARROLLO DEL  CONVENIO INTERADMINISTRATIVO CORRESPONDIENTE</t>
  </si>
  <si>
    <t>DISEÑAR Y ELABORAR  PIEZAS COMUNICATIVAS EN BRAILLE  EN DESARROLLO  CONVENIO INTERADMINISTRATIVO CORRESPONDIENTE</t>
  </si>
  <si>
    <t>43231501;</t>
  </si>
  <si>
    <t>ADQUISICIÓN DE SOFTWARE DE MESA DE AYUDA O CENTRO DE LLAMADAS PARA EL DESARROLLO DEL  CONVENIO INTERADMINISTRATIVO CORRESPONDIENTE</t>
  </si>
  <si>
    <t>42131607;53102700;</t>
  </si>
  <si>
    <t>DISEÑAR, ELABORAR Y CONFECCIONAR  CHAQUETAS Y UNIFORMES INSTITUCIONALES CONTRAMARCADOS CON EL NOMBRE DEL PROGRAMA RUTA DE LA SALUD DE LA SUBRED INTEGRADA DE SERVICIOS DE SALUD SUR E.S.E PARA EL DESARROLLO DEL  CONVENIO INTERADMINISTRATIVO CORRESPONDIENTE</t>
  </si>
  <si>
    <t xml:space="preserve">SUMINISTRO DE PIEZAS COMUNICATIVAS E INSUMOS DE PUBLICIDAD  PARA RUTA DE LA SALUD EN  DESARROLLO DEL CONVENIO INTERADMINISTRATIVO  CORRESPONDIENTE PARA  LA SUBRED INTEGRADA DE SERVICIOS DE SALUD SUR E.S.E </t>
  </si>
  <si>
    <t>81112202;</t>
  </si>
  <si>
    <t xml:space="preserve">SERVICIO DE MANTENIMIENTO Y SOPORTE DEL SISTEMA DE INFORMACIÓN DINÁMICA GERENCIAL HOSPITALARIA VERSION NET DE LA SUBRED SUR QUE INCLUYA LAS ACTUALIZACIONES A LA ÚLTIMA VERSIÓN DE LA TOTALIDAD DE LOS MÓDULOS Y SERVICIOS DE INTEROPERABILIDAD. </t>
  </si>
  <si>
    <t>DIANA USSA - JEFE OFICINA SISTEMAS DE INFORMACIÓN TIC</t>
  </si>
  <si>
    <t>jefe.sistemastics@subredsur.gov.co</t>
  </si>
  <si>
    <t>81112400;</t>
  </si>
  <si>
    <t xml:space="preserve">SUMINISTRO DE REPUESTOS PARA LOS DISPOSITIVOS TECNOLOGICOS (EQUIPOS DE COMPUTO, IMPRESORAS Y COMUNICACIONES)  DE PROPIEDAD DE LA SUBRED INTEGRADA DE SERVICIOS DE SALUD SUR E.S.E </t>
  </si>
  <si>
    <t>81112500;</t>
  </si>
  <si>
    <r>
      <rPr>
        <b/>
        <sz val="10"/>
        <rFont val="Arial"/>
        <family val="2"/>
      </rPr>
      <t>ADQUISICIÓN DE</t>
    </r>
    <r>
      <rPr>
        <b/>
        <sz val="10"/>
        <color indexed="8"/>
        <rFont val="Arial"/>
        <family val="2"/>
      </rPr>
      <t xml:space="preserve"> LICENCIAMIENTO DE ANTIVIRUS PARA EQUIPOS DE COMPUTO POR UN PERIDO DE (1) AÑO PARA LA SUBRED INTEGRADA DE SERVICIOS DE SALUD SUR E.S.E</t>
    </r>
  </si>
  <si>
    <t>ARRENDAMIENTO DE EQUIPOS DE COMPUTO,IMPRESORAS, SCANNER, DUPLICADORAS Y FOTOCOPIADORAS E INCLUYE SOPORTE TECNICO PARA  LA SUBRED INTEGRADA DE SERVICIOS DE SALUD SUR E.S.E.</t>
  </si>
  <si>
    <t>81161800;</t>
  </si>
  <si>
    <r>
      <rPr>
        <b/>
        <sz val="10"/>
        <rFont val="Arial"/>
        <family val="2"/>
      </rPr>
      <t>PRESTACIÓN DE SERVICIO DE</t>
    </r>
    <r>
      <rPr>
        <b/>
        <sz val="10"/>
        <color indexed="8"/>
        <rFont val="Arial"/>
        <family val="2"/>
      </rPr>
      <t xml:space="preserve"> MANTENIMIENTO PREVENTIVO Y CORRECTIVO DE LAS ANTENAS, RADIO ENLACES Y DEMÁS ELEMENTOS REQUERIDOS PARA SU COMUNICACIÓN</t>
    </r>
    <r>
      <rPr>
        <b/>
        <strike/>
        <sz val="10"/>
        <color indexed="8"/>
        <rFont val="Arial"/>
        <family val="2"/>
      </rPr>
      <t xml:space="preserve"> </t>
    </r>
    <r>
      <rPr>
        <b/>
        <sz val="10"/>
        <rFont val="Arial"/>
        <family val="2"/>
      </rPr>
      <t>EN CERRO MOCHUELO USS PASQUILLA, USS MOCHUELO Y CAPS VISTA HERMOSA DE</t>
    </r>
    <r>
      <rPr>
        <b/>
        <sz val="10"/>
        <color indexed="8"/>
        <rFont val="Arial"/>
        <family val="2"/>
      </rPr>
      <t xml:space="preserve"> LA SUBRED INTEGRADA DE SERVICIOS DE SALUD SUR. E.S.E. </t>
    </r>
  </si>
  <si>
    <r>
      <rPr>
        <b/>
        <sz val="10"/>
        <rFont val="Arial"/>
        <family val="2"/>
      </rPr>
      <t>PRESTACIÓN DE SERVICIO DE</t>
    </r>
    <r>
      <rPr>
        <b/>
        <sz val="10"/>
        <color indexed="8"/>
        <rFont val="Arial"/>
        <family val="2"/>
      </rPr>
      <t xml:space="preserve"> MANTENIMIENTO PREVENTIVO Y CORRECTIVO (INCLUYENDO REPUESTOS) DE SERVIDORES </t>
    </r>
    <r>
      <rPr>
        <b/>
        <sz val="10"/>
        <rFont val="Arial"/>
        <family val="2"/>
      </rPr>
      <t xml:space="preserve">PARA EL </t>
    </r>
    <r>
      <rPr>
        <b/>
        <sz val="10"/>
        <color indexed="8"/>
        <rFont val="Arial"/>
        <family val="2"/>
      </rPr>
      <t>CAPS VISTA HERMOSA   DE LA SUBRED INTEGRADA DE SERVICIOS DE SALUD SUR. E.S.E.</t>
    </r>
  </si>
  <si>
    <r>
      <t>ARRENDAMIENTO DE UN ESPACIO DE METRO LINEAL EN TORRE SOPORTADA UBICADA EN CERRO MUCHUELO</t>
    </r>
    <r>
      <rPr>
        <b/>
        <sz val="10"/>
        <rFont val="Arial"/>
        <family val="2"/>
      </rPr>
      <t>,  PARA LA INSTALACION DE RADIOS DE ANTENA INTEGRADA DE BAJA FRECUENCIA Y DEMAS ELEMENTOS NECESARIOS PARA PERMITIR LA COMUNICACION DE LAS UNIDADES DE PASQUILLA Y MOCHUELO</t>
    </r>
    <r>
      <rPr>
        <b/>
        <sz val="10"/>
        <color indexed="8"/>
        <rFont val="Arial"/>
        <family val="2"/>
      </rPr>
      <t xml:space="preserve"> </t>
    </r>
    <r>
      <rPr>
        <b/>
        <sz val="10"/>
        <rFont val="Arial"/>
        <family val="2"/>
      </rPr>
      <t>CON LA</t>
    </r>
    <r>
      <rPr>
        <b/>
        <sz val="10"/>
        <color indexed="8"/>
        <rFont val="Arial"/>
        <family val="2"/>
      </rPr>
      <t xml:space="preserve">  SUBRED INTEGRADA DE SERVICIOS DE SALUD SUR E.S.E. </t>
    </r>
  </si>
  <si>
    <t>78102203;</t>
  </si>
  <si>
    <r>
      <rPr>
        <b/>
        <sz val="10"/>
        <rFont val="Arial"/>
        <family val="2"/>
      </rPr>
      <t>PRESTACIÓN DE</t>
    </r>
    <r>
      <rPr>
        <b/>
        <sz val="10"/>
        <color indexed="10"/>
        <rFont val="Arial"/>
        <family val="2"/>
      </rPr>
      <t xml:space="preserve"> </t>
    </r>
    <r>
      <rPr>
        <b/>
        <sz val="10"/>
        <color indexed="8"/>
        <rFont val="Arial"/>
        <family val="2"/>
      </rPr>
      <t>SERVICIO DE MENSAJERIA PARA LA SUBRED INTEGRADA DE SERVICIOS DE SALUD SUR E.S.E</t>
    </r>
  </si>
  <si>
    <t>42222309;</t>
  </si>
  <si>
    <t>SUMINISTRO UNIDADES DE CONSERVACION DE ARCHIVO PARA LA PARA LA SUBRED INTEGRADA DE SERVICIOS DE SALUD SUR E.S.E</t>
  </si>
  <si>
    <t>SUMINISTRO DE CARPETAS  DE ARCHIVO PARA LA PARA LA SUBRED INTEGRADA DE SERVICIOS DE SALUD SUR E.S.E</t>
  </si>
  <si>
    <t>ARRENDAMIENTO BODEGA INDUSTRIALIZADA UBICADA EN LA CALLE 12 No 79- 25 ENTRADA 2 BODEGA 7 CENTRO EMPRESARIAL VILLA ALSACIA</t>
  </si>
  <si>
    <t>80141630;82101500;</t>
  </si>
  <si>
    <t>BRINDAR ASESORÍA Y ACOMPAÑAMIENTO ESPECIALIZADO PARA EVALUAR, PLANIFICAR Y ACTUALIZAR LOS PROCESOS Y PROCEDIMIENTOS ASOCIADOS A LOS SISTEMAS DE GESTIÓN LAFT Y ANTISOBORNO A SABER,  MATRIZ DE RIESGOS, MATRIZ DE SEGMENTACIÓN, MANUALES, POLÍTICAS Y PROCEDIMI</t>
  </si>
  <si>
    <t>ISLENY OSPINA MARULANDA - JEFE OFICINA ASESORA COMUNICACIONES</t>
  </si>
  <si>
    <t>jefe.comunicaciones@subredsur.gov.co</t>
  </si>
  <si>
    <t xml:space="preserve">SUMINISTRO DE MATERIAL  IMPRESO PARA EL DESARROLLO DE ACTIVIDADES DE LA SUBRED INTEGRDA DE SERVICIOS DE SALUD SUR ESE </t>
  </si>
  <si>
    <t>55121900;</t>
  </si>
  <si>
    <t>ADQUISICIÓN E INSTALACIÓN DE SEÑALIZACIÓN INTERNA Y EXTERNA PARA LAS DIFERENTES UNIDADES DE SERVICIOS DE SALUD QUE INTEGRAN LA SUBRED INTEGRADA DE SERVICIOS DE SALUD SUR E.S.E</t>
  </si>
  <si>
    <t>55121904;</t>
  </si>
  <si>
    <t xml:space="preserve">ADQUISICIÓN DE CARTELERAS INTERNAS PARA LAS DIFERENTES UNIDADES DE SERVICIOS DE SALUD QUE INTEGRAN LA SUBRED INTEGRADA DE SERVICIOS DE SALUD SUR E.S.E </t>
  </si>
  <si>
    <t>81141801;</t>
  </si>
  <si>
    <t>PRESTACIÓN DE SERVICIO DE ANALISIS DE PUESTO DE TRABAJO PARA CALIFICACIÓN DE ORIGEN DE ENFERMEDAD PARA LA  SUBRED INTEGRADA DE SERVICIOS DE SALUD SUR E.S.E</t>
  </si>
  <si>
    <t>ING. FABIOLA BAUTISTA LOPEZ - DIRECTORA (C)  TALENTO HUMANO</t>
  </si>
  <si>
    <t>3219006439</t>
  </si>
  <si>
    <t>dir.talentohumano@subredsur.gov.co</t>
  </si>
  <si>
    <t>24141500;42131600;</t>
  </si>
  <si>
    <t>ADQUISICIÓN ELEMENTOS DE PROTECCIÓN PERSONAL PARA LA SUBRED INTEGRADA DE SERVICIOS DE SALUD SUR E.S.E</t>
  </si>
  <si>
    <t>ADQUISICIÓN  DE DOTACIÓN BRIGADA DE EMERGENCIAS PARA LA SUBRED INTEGRADA DE SERVICIOS DE SALUD SUR E.S.E</t>
  </si>
  <si>
    <t>51201608;</t>
  </si>
  <si>
    <t>ADQUISICIÓN  DEL BIOLOGIOCO CEPA INFLUENZA 2021 PARA LA SUBRED INTEGRADA DE SERVICIOS DE SALUD SUR E.S.E</t>
  </si>
  <si>
    <t>56112102;</t>
  </si>
  <si>
    <t>ADQUISICIÓN DE MOBILIARIO  Y ACCESORIOS PARA LA INTERVENCIÓN DE LOS PUESTOS DE TRABAJO CON VIDEO TERMINAL</t>
  </si>
  <si>
    <t>77111500;</t>
  </si>
  <si>
    <t>ADQUISICIÓN DE PRUEBAS PARA DETECCIÓN DE SUSTANCIA PSICOACTIVAS</t>
  </si>
  <si>
    <t>80141625;</t>
  </si>
  <si>
    <t>PRESTACIÓN DE SERVICIOS PARA EJECUTAR ACTIVIDADES DEL PLAN DE BIENESTAR E INCENTIVOS VIGENCIA 2021 DE LA SUBRED INTEGRADA DE SERVICIOS DE SALUD SUR E.S.E.</t>
  </si>
  <si>
    <t>84121803;</t>
  </si>
  <si>
    <t>ADQUISICIÓN DE  BONOS REDIMIBLES PARA VESTUARIO, CALZADO Y ELEMENTOS DE DOTACIÓN PARA LOS EMPLEADOS PÚBLICOS Y TRABAJADORES OFICIALES DE LA SUBRED INTEGRADA DE SERVICIOS DE SALUD SUR E.S.E</t>
  </si>
  <si>
    <t xml:space="preserve">PRESTACIÓN DE SERVICIOS DE CAPACITACION PARA FORTALECER LAS COMPETENCIAS Y HABILIDADES DEL PERSONAL ASISTENCIAL   </t>
  </si>
  <si>
    <t xml:space="preserve">PRESTACIÓN DE SERVICIOS DE CAPACITACION PARA FORTALECER LAS COMPETENCIAS Y HABILIDADES DEL PERSONAL ADMINISTRATIVO   Y JUNTA DIRECTIVA </t>
  </si>
  <si>
    <t>721015;721214;811015;951220;951223</t>
  </si>
  <si>
    <t>REALIZAR LA OBRA PARA LA ADECUACIÓN DEL CAPS TUNAL DE LA SUBRED INTEGRADA DE SERVICIOS DE SALUD SUR E.S.E.</t>
  </si>
  <si>
    <t>DRA. GLORIA LIBIA POLANIA AGUILLÓN - JEFE OFICINA ASESORA DESARROLLO INSTITUCIONAL</t>
  </si>
  <si>
    <t>jefe.desarrolloinstitucional@subredsur.gov.co</t>
  </si>
  <si>
    <t>801016;811015;811415;951220;951223</t>
  </si>
  <si>
    <t>REALIZAR LA INTERVENTORÍA TÉCNICA, ADMINISTRATIVA, FINANCIERA, JURÍDICA Y AMBIENTAL DEL CONTRATO PARA LA ADECUACIÓN DEL CAPS TUNAL DE LA SUBRED INTEGRADA DE SERVICIOS DE SALUD SUR E.S.E.</t>
  </si>
  <si>
    <t>REALIZAR LA CONSULTORÍA  PARA EL DISEÑO ARQUITECTÓNICO INTEGRAL Y ESTUDIOS TÉCNICOS PARA LA ADECUACIÓN, REORDENAMIENTO Y REFORZAMIENTO ESTRUCTURAL DE LA USS NAZARETH DE LA SUBRED INTEGRADA DE SERVICIOS DE SALUD SUR E.S.E.</t>
  </si>
  <si>
    <t>REALIZAR LA INTERVENTORÍA TÉCNICA, ADMINISTRATIVA, FINANCIERA, JURÍDICA Y AMBIENTAL PARA EL DISEÑO ARQUITECTÓNICO INTEGRAL Y ESTUDIOS TÉCNICOS PARA LA ADECUACIÓN, REORDENAMIENTO Y REFORZAMIENTO ESTRUCTURAL DE LA USS NAZARETH DE LA SUBRED INTEGRADA DE SERVICIOS DE SALUD SUR E.S.E.</t>
  </si>
  <si>
    <t>REALIZAR DE CONSULTORÍA  PARA EL DISEÑO ARQUITECTÓNICO INTEGRAL Y ESTUDIOS TÉCNICOS  PARA LA ADECUACIÓN, REORDENAMIENTO Y REFORZAMIENTO ESTRUCTURAL DE LA USS SAN JUAN DE LA SUBRED INTEGRADA DE SERVICIOS DE SALUD SUR E.S.E.</t>
  </si>
  <si>
    <t>REALIZAR LA INTERVENTORÍA TÉCNICA, ADMINISTRATIVA, FINANCIERA, JURÍDICA Y AMBIENTAL DEL CONTRATO PARA EL DISEÑO ARQUITECTÓNICO INTEGRAL Y ESTUDIOS TÉCNICOS PARA LA ADECUACIÓN, REORDENAMIENTO Y REFORZAMIENTO ESTRUCTURAL DE LA USS SAN JUAN DE LA SUBRED INTEGRADA DE SERVICIOS DE SALUD SUR E.S.E.</t>
  </si>
  <si>
    <t>411158;411161;411162;411165;411215;411217;411218;411224;411228;411233</t>
  </si>
  <si>
    <t>ADQUISICIÓN DE LA DOTACION DE EQUIPOS BIOMEDICOS, MOBILIARIO Y TICS PARA EL CAPS DANUBIO</t>
  </si>
  <si>
    <t>ADQUISICIÓN DE LA DOTACION DE EQUIPOS BIOMEDICOS, MOBILIARIO Y TICS PARA EL CAPS MANUELA BELTRÁN</t>
  </si>
  <si>
    <t>ADQUISICIÓN DE LA DOTACION DE EQUIPOS BIOMEDICOS, MOBILIARIO Y TICS PARA EL CAPS CANDELARIA LA NUEVA</t>
  </si>
  <si>
    <t>ADQUISICIÓN DE LA DOTACION DE EQUIPOS BIOMEDICOS, MOBILIARIO Y TICS PARA LA TORRE II DE LA USS MEISSEN</t>
  </si>
  <si>
    <t>80101700;</t>
  </si>
  <si>
    <t>PRESTAR SERVICIO DE VERIFICACIÓN EN LÍNEA, EN LISTAS RELACIONADAS CON DELITOS DE LAVADO DE ACTIVOS Y FINANCIACIÓN DEL TERRORISMO (NACIONAL E INTERNACIONAL), POR MEDIO DEL DOCUMENTO DE IDENTIFICACIÓN, NIT NOMBRE Y/O RAZÓN SOCIAL, PARA LAS CONTRAPARTES CON LOS QUE LA SUBRED  INTEGRADA DE SERVICIOS DE SALUD SUR E.S.E., TENGA UN VÍNCULO ACTUAL O PRETENDA ESTABLECERLO.</t>
  </si>
  <si>
    <t>BRINDAR ASESORÍA Y ACOMPAÑAMIENTO ESPECIALIZADO PARA EVALUAR, PLANIFICAR Y ACTUALIZAR LOS PROCESOS Y PROCEDIMIENTOS ASOCIADOS A LOS SISTEMAS DE GESTIÓN LAFT Y ANTISOBORNO A SABER,  MATRIZ DE RIESGOS, MATRIZ DE SEGMENTACIÓN, MANUALES, POLÍTICAS Y PROCEDIMIENTOS ASOCIADOS A SUBRED QUE PERMITA CON UNA GESTIÓN DEL SISTEMA DE RIESGOS LA/FT Y ANTISOBORNO EFICIENTE Y FÁCILMENTE EJECUTABLE.</t>
  </si>
  <si>
    <t>85121804;</t>
  </si>
  <si>
    <t xml:space="preserve">PRESTACION DEL SERVICIO PARA EL PROCESAMIENTO DE MUESTRAS DE PATOLOGIA, MARCADORES DE INMUNOHISTOQUIMICA Y COLORACIONES ESPECIALES QUE SEAN REQUERIDAS POR LA SUBRED INTEGRADA DE SERVICIOS DE SALUD E.S.E. </t>
  </si>
  <si>
    <t>DRA. NANCY TABARES - DIRECTORA SERVICIOS COMPLEMENTARIOS</t>
  </si>
  <si>
    <t>dir.complementarios@subredsur.gov.co</t>
  </si>
  <si>
    <t>41116000;</t>
  </si>
  <si>
    <t>CONTRATAR EL SUMINISTRO DE REACTIVOS, INSUMOS Y CONTROLES DE CALIDAD DE TERCERA OPINION PARA EL LABORATORIO CLINICO, QUE SE REQUIEREN DESDE LA TOMA DE LA MUESTRA HASTA LA ENTREGA DEL RESULTADO INCLUYENDO EL APOYO TECNOLOGICO REQUERIDO PARA LA REALIZACIÓN DE LAS PRUEBAS</t>
  </si>
  <si>
    <t>81141500;</t>
  </si>
  <si>
    <t>SUMINISTRO DE CONTROLES DE CALIDAD EXTERNO PARA LOS ANALITOS PROCESADOS EN LOS LABORATORIOS CLINICOS DE LA SUBRED INTEGRADA DE SERVICIOS DE SALUD SUR ESE</t>
  </si>
  <si>
    <t>85121809;</t>
  </si>
  <si>
    <t>CONTRATAR EL SUMINISTRO DE COMPONENTES SANGUÍNEOS (GLÓBULOS ROJOS IRRADIADOS, GLÓBULOS ROJOS POBRES DE LEUCOCITOS, PLASMA FRESCO CONGELADO, PLAQUETAS POBRES DE LEUCOCITOS E IRRADIADAS Y CRIOPRECIPITADOS, SERVICIO DE FILTRACIÓN DE COMPONENTES, Y REALI-ZACIÓN DE PRUEBAS DE INMUNOHEMATOLOGÍA ESPECIAL)</t>
  </si>
  <si>
    <t>SUMINISTRO DE GASES MEDICINALES PARA GARANTIZAR LA PRESTACIÓN DE LOS SERVICIOS ASISTENCIALES EN LA SUBRED INTEGRADA DE SERVICIOS  DE SALUD SUR ESE INCLUYENDO EL APOYO TECNOLOGICO REQUERIDO</t>
  </si>
  <si>
    <t>73171504;</t>
  </si>
  <si>
    <t xml:space="preserve"> ADQUISICION DE TUBOS COLORIMÉTRICOS SENSIDYNE PARA DETECCIÓN DE OXIDO DE CARBONO, ÓXIDOS DE NITRÓGENO, MONÓXIDO DE CARBONO Y AZUFRE, PARA REALIZAR CONTROL DE CALIDAD DEL AIRE MEDICINAL </t>
  </si>
  <si>
    <t>80000000;</t>
  </si>
  <si>
    <t xml:space="preserve">REALIZACION DE VISITA POR PARTE INVIMA PARA CERTIFICACIÓN EN  BUENAS PRÁTICAS DE MANUFACTURA DE PRODUCCION DE AIRE MEDICINAL EN SITIO POR COMOPRESION PARA LAS UMHES TUNAL Y MEISSEN </t>
  </si>
  <si>
    <t>51101500;51101600;51101700;51101800;51101900;51102000;51102100;51102200;51102300;51102400;51102500;51102600;51102700;73101701;</t>
  </si>
  <si>
    <r>
      <t xml:space="preserve"> SUMINISTRO DE MEDICAMENTOS POS Y NO POS, PARA CUBIR LAS NECESIDADES DE LOS SERVICIOS ASISTENCIALES EN</t>
    </r>
    <r>
      <rPr>
        <b/>
        <sz val="10"/>
        <color indexed="8"/>
        <rFont val="Arial"/>
        <family val="2"/>
      </rPr>
      <t xml:space="preserve"> LA SUBRED INTEGRADA DE SERVICIOS DE SALUD SUR E.S.E</t>
    </r>
  </si>
  <si>
    <t>85121900;</t>
  </si>
  <si>
    <t>SUMINISTRO DE MEDICAMENTOS MONOPOLIO DEL ESTADO PARA GARANTIZAR LA PRESTACIÓN DE LOS SERVICIOS ASISTENCIALES EN LA SUBRED INTEGRADA DE SERVICIOS DE SALUD SUR E.S.E.</t>
  </si>
  <si>
    <t>42231800;</t>
  </si>
  <si>
    <t>SUMINISTRO DE NUTRICIONES ENTERALES, FORMULAS LACTEAS Y SUS DERIVADOS, PARA GARANTIZAR LA PRESTACIÓN DE LOS SERVICIOS ASISTENCIALES EN LA SUBRED INTEGRADA DE SERVICIOS DE SALUD SUR E.S.E.</t>
  </si>
  <si>
    <t>SUMINISTRO DE NUTRICIONES PARENTERALES PARA CUBRIR LAS NECESIDADES DE LOS SERVICIOS HISPITALARIOS DE LA SUBRED INTEGRADA DE SERVICIOS DE SALUD SUR E.S.E.</t>
  </si>
  <si>
    <t>42192602;</t>
  </si>
  <si>
    <t>SERVICIO DE ADECUACIÓN DE ANTIBIOTICOS, REEMPAQUE DE SÓLIDOS Y PREPARACIÓN DE FÓRMULAS MAGISTRALES, PARA LA ATENCIÓN A PACIENTES EN LA SUBRED INTEGRADA DE SALUD SUR E.S.E.</t>
  </si>
  <si>
    <t>42201800;</t>
  </si>
  <si>
    <t>PRESTACION DEL SERVICIO INTEGRAL DE RADIOLOGIA E IMAGENOLOGIA PARA LA ATENCION ESPECIALIZADA DEL MISMO, DESDE LA TOMA DEL ESTUDIO HASTA LA ENTREGA DEL RESULTADO INCLUYENDO EL APOYO TECNOLOGICO REQUERIDO</t>
  </si>
  <si>
    <t>85121800;85121801;85121802;85121803;85121804;85121805</t>
  </si>
  <si>
    <t>PRESTACIÓN DE SERVICIOS PARA EL PROCESAMIENTO DE EXÁMENES ESPECIALIZADOS Y NO ESPECIALIZADOS DE LABORATORIO QUE SEAN REQUERIDOS POR LA SUBRED INTEGRADA DE SERVICIOS DE SALUD SUR E.S.E</t>
  </si>
  <si>
    <t>SUMINISTRO DE DISPOSITIVOS INSUMOS Y REACTIVOS PARA EL SERVICIO TRANSFUSIONAL DE LASUBRED INTEGRADA DE SERVICIOS DE SALUD SUR E.S.E</t>
  </si>
  <si>
    <t>72154020;</t>
  </si>
  <si>
    <t>PRESTACION DEL SERVICIO DE VALIDACION PARA EL PROCESO PRODUCTIVO DE AIRE MEDICINAL EN SITIO POR COMPRESOR EN LASUBRED INTEGRADA DE SERVICIOS DE SALUD SUR E.S.E</t>
  </si>
  <si>
    <t>85121603;</t>
  </si>
  <si>
    <t>PRESTACION DEL SERVICIO INTEGRAL PARA LA ATENCION ESPECIALIZADA DE CARDIOLOGIA INVASIVA Y NO INVASIVA (HEMODINAMIA), ATENDIENDO A LAS ACTIVIDADES PROCEDIMIENTOS DIAGNOSTICOS Y TERAPEUTICOS DE ACUERDO A LA OFERTA INSTITUCIONAL EN LA SUBRED INTEGRADA DE SERVICIOS DE SALUD SUR ESE.</t>
  </si>
  <si>
    <t>85121605;</t>
  </si>
  <si>
    <t xml:space="preserve">PRESTACIÓN DEL SERVICIO INTEGRAL PARA LA ATENCIÓN ESPECIALIZADA DE GASTROENTEROLOGÍA ADULTOS (CONSULTA, PROCEDIMIENTOS DIAGNÓSTICOS Y TERAPÉUTICOS), Y CONSULTA PEDIATRICA, INCLUYENDO APOYO TECNOLÓGICO E INSUMOS REQUERIDOS. </t>
  </si>
  <si>
    <t>42221600;</t>
  </si>
  <si>
    <t>SUMINISTRO DE MEDICAMENTOS Y LIQUIDOS ENDOVENOSOS PARA CUBRIR LAS NECESIDADES DE LOS SERVICIOS ASISTENCIALES DE LA SUBRED SUR E.S.E.</t>
  </si>
  <si>
    <t>42152400;</t>
  </si>
  <si>
    <r>
      <t xml:space="preserve">SUMINISTRO DE DISPOSITIVOS MEDICOQUIRURGICOS E INSUMOS DE ODONTOLOGÍA PARA </t>
    </r>
    <r>
      <rPr>
        <b/>
        <sz val="10"/>
        <color indexed="8"/>
        <rFont val="Arial"/>
        <family val="2"/>
      </rPr>
      <t>EL SERVICIO DE SALUD ORAL EN LA SUBRED INTEGRADA DE SERVICIOS DE SALUD SUR E.S.E.</t>
    </r>
  </si>
  <si>
    <t>GLORIA MARITZA PINILLA PINILLA - DIRECTORA SERVICIOS  AMBULATORIOS</t>
  </si>
  <si>
    <t>dir.ambulatorios@subredsur.gov.co</t>
  </si>
  <si>
    <t>81141804;</t>
  </si>
  <si>
    <t>REALIZACION DE ESTUDIOS DE EVALUACION PARA LOS EQUIPOS RAYOS X PERIAPICAL DE LA SUBRED INTEGRADA DE SERVICIOS DE SALUD SUR ESE</t>
  </si>
  <si>
    <t>41116111;</t>
  </si>
  <si>
    <r>
      <rPr>
        <b/>
        <sz val="10"/>
        <rFont val="Arial"/>
        <family val="2"/>
      </rPr>
      <t xml:space="preserve">PRESTACIÓN DE SERVICIOS DE </t>
    </r>
    <r>
      <rPr>
        <b/>
        <sz val="10"/>
        <color indexed="8"/>
        <rFont val="Arial"/>
        <family val="2"/>
      </rPr>
      <t>PROCESAMIENTO Y LECTURA DE MUESTRAS DE CITOLOGÍA VAGINAL</t>
    </r>
  </si>
  <si>
    <t>77111505;</t>
  </si>
  <si>
    <t xml:space="preserve">AUNAR ESFUERZOS ADMINISTRATIVOS, TÉCNICOS, Y FINANCIEROS PARA EL FORTALECIMIENTO DE LA RUTA DE ATENCIÓN INTEGRAL EN SALUD DE TRASTORNOS DEL COMPORTAMIENTO DEBIDO AL CONSUMO DE SUSTANCIAS PSICOACTIVAS EN SUS DIFERENTES TRAMOS EN LAS SUBREDES INTEGRADAS DE SERVICIOS DE SALUD EN EL MARCO DEL MODELO DE SALUD </t>
  </si>
  <si>
    <t>85121608;</t>
  </si>
  <si>
    <t>AUNAR ESFUERZOS ADMINISTRATIVOS, TÉCNICOS, Y FINANCIEROS PARA EL FORTALECIMIENTO DE LA RUTA DE ATENCIÓN INTEGRAL DE SALUD PARA PROBLEMAS Y TRASTORNOS MENTALES EN SUS DIFERENTES TRAMOS EN LAS SUBREDES INTEGRADAS DE SERVICIOS DE SALUD EN EL MARCO DEL MODELO DE SALUD.</t>
  </si>
  <si>
    <t>44111900;</t>
  </si>
  <si>
    <t xml:space="preserve">ADQUISICIÓN DE TABLERO Y/O ROTULOS DE CABECERA PARA PACIENTES </t>
  </si>
  <si>
    <t>DAYRA IANOVA CASTELLANOS - JEFE OFICINA CALIDAD</t>
  </si>
  <si>
    <t>jefe.calidad@subredsur.gov.co</t>
  </si>
  <si>
    <t>82121507;</t>
  </si>
  <si>
    <t>SUMINISTRO DE MATERIALES PAPELERIA Y OBJETOS PARA ACTIVIDADES LÚDICAS EN LA IMPLEMENTACIÓN DE SEGURIDAD DEL PACIENTE Y PREVENCIÓN DE INFECCIONES</t>
  </si>
  <si>
    <t>85122101;</t>
  </si>
  <si>
    <t>SUMINISTRAR ELEMENTOS MISCELÁNEOS REQUERIDOS, PARA LAS INTERVENCIONES DE LOS DIFERENTES ENTORNOS DE VIDA Y PROCESOS TRANSVERSALES DEL PSPIC, ORIENTADAS A LOS USUARIOS QUE HABILITAN LAS LOCALIDADES QUE CONFORMAN LA SUBRED SUR</t>
  </si>
  <si>
    <t>DRA. ANA MARGARET RABA SIERRA - DIRECTORA TECNICA GESTIÓN DEL RIESGO EN SALUD</t>
  </si>
  <si>
    <t>3004079411</t>
  </si>
  <si>
    <t>dir.riesgoensalud@subredsur.gov.co</t>
  </si>
  <si>
    <t>80111604;</t>
  </si>
  <si>
    <t>ADQUISICION DE ELEMENTOS DE IDENTIFICACIÓN INSTITUCIONAL DE CARPAS, CHAQUETAS, GORROS, MORRALES, BOTAS DE CAUCHO MEDIA CAÑA, CAPAS IMPERMEABLES PARA DAR CUMPLIMIENTO A LAS ACTIVIDADES ESTABLECIDAS EN CONTRATO PIC</t>
  </si>
  <si>
    <t>41111503;</t>
  </si>
  <si>
    <t>ADQUISICION DE INSUMOS BIOMEDICOS (INFANTOMETROS, PULXOSIMETROS,TALLIMETROS, BALANZA DE PISO)</t>
  </si>
  <si>
    <t>72102103;</t>
  </si>
  <si>
    <t>PRESTACION DE SERVICIO DE FUMIGACIÓN, CONTROL VECTORIAL , ADQUISICION DE EQUIPOS DE FUMIGACION Y ACCIONES DE VIGILANCIA DIFERENCIALES MANTENIMIENTO DE EQUIPOS</t>
  </si>
  <si>
    <t>46181503;46181504;
46181709;</t>
  </si>
  <si>
    <t>ADQUISICION DE ELEMENTOS DE PROTECCION INDIVIDUAL REQUERIDOS PARA LA LINEA ETOZ (FUMIGACION Y DESRATIZACION) DE LA SUBRED INTEGRADA DE SERVICIOS DE SALUD SUR E.S.E</t>
  </si>
  <si>
    <t>ADQUISICION DE ACCESORIOS E INSUMOS PARA FUMIGACION Y CONTROL VECTORIAL(FUNGICIDA Y RODANTICIDA) SUBRED INTEGRADA DE SERVICIOS DE SALUD SUR E.S.E</t>
  </si>
  <si>
    <t>86101706;</t>
  </si>
  <si>
    <t>REALIZACIÓN DE ACCIONES DE VIGILANCIA INTENSIFICADA ACUEDUCTOS COMUNITARIOS SALUD PUBLICA Y REACTIIVOS - VIGILANCIA SANITARIA</t>
  </si>
  <si>
    <t>41112200;</t>
  </si>
  <si>
    <t>ADQQUISICION DE TERMOMETROS PARA MEDICION DE TEMPERATURAS EN ALIMENTOS Y KITS DE PH Y CLORO PARA MEDIR LA TEMPERATURA DEL AGUA EN ESTABLECIMIENTOS</t>
  </si>
  <si>
    <t>24131600;</t>
  </si>
  <si>
    <t>PRESTAR LOS SERVICIOS DE MONITOREO Y CALIBRACION DE TEMPERATURA CENTINELA LAS 24 HORAS DEL DIA, 7 DIAS A LA SEMANA Y 365 DIAS DEL AÑO, PARA LOS EQUIPOS DE REFRIGERACION (NEVERAS HORIZONTALES Y CUARTO FRIO, DONDE SE ALMACENAN Y REFRIGERAN LOS PRODUCTOS BIOLOGICOS), UBICADOS EN LOS DIFERENTES CENTROS DE ATENCION QUE COMPONEN LA SUBRED INTEGRADA DE SERVICIOS DE SALUD SUR E.S.E</t>
  </si>
  <si>
    <t>70111700;</t>
  </si>
  <si>
    <t>ADECUACION Y MEJORAMIENTO DE LAS DIFERENTES AREAS Y ZONAS DEL PARQUE CHAQUEN, EN EL MARCO DE LA ARTICULACION DE LAS RUTAS DE ATENCION DE LA SUBRED INTEGRADA DE SERVICIOS DE SALUD SUR</t>
  </si>
  <si>
    <t>51201600;</t>
  </si>
  <si>
    <t>ADQQUISICION DE ELEMENTOS NECESARIOS PARA EL MANEJO DE BIOLOGICOS DE ULTRA BAJA TEMPERATURA, EN EL MARCO DE LA JORNADA DE VACUNACION POR COVID-19, DEL PLAN AMPLIADO DE INMUNIZACIONES PAI DE LA SUBRED INTEGRADA DE SERVICIOS DE SALUD SUR E.S.E.</t>
  </si>
  <si>
    <t>46181500;</t>
  </si>
  <si>
    <t>ADQUISICION DE ELEMENTOS DE PROTECCION INDIVIDUAL, REQUERIDOS PARA LA JORNADA DE VACUNACION POR COVID-19, DEL  PROGRAMA AMPLIADO DE INMUNIZACIONES PAI DE LA SUBRED INTEGRADA DE SERVICIOS DE SALUD SUR E.S.E.</t>
  </si>
  <si>
    <t>ADQUISICION DE ELEMENTOS DE PROTECCION INDIVIDUAL, REQUERIDOS PARA EL DESARROLLO DE ACTIVIDADES, DE CADA UNO DE LOS ESPACIOS Y PROCESOS DEL PLAN DE INTERVENCIONES COLECTIVAS PIC, DE LA SUBRED INTEGRADA DE SERVICIOS DE SALUD SUR E.S.E.</t>
  </si>
  <si>
    <t>73151905;</t>
  </si>
  <si>
    <t>PRESTAR LOS SERVICIOS DE IMPRESIÓN DE FORMATOS, PARA ATENDER LAS INTERVENCIONES DE INSPECCIÓN DE VIGILANCIA Y CONTROL, A LOS ESTABLECIMIENTOS ABIERTOS AL PÚBLICO DE LAS LOCALIDADES QUE CONFORMAN LA SUBRED INTEGRADA DE SERVICIOS DE SALUD SUR E.S.E</t>
  </si>
  <si>
    <t>93131608;</t>
  </si>
  <si>
    <t xml:space="preserve">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 UNIDADES DE SERVICIOS DE SALUD TUNAL Y MEISEN.
 </t>
  </si>
  <si>
    <t>DRA. YANITH PIRAGAUTA - DIRECTORA SERVICIOS HOSPITALARIOS</t>
  </si>
  <si>
    <t>dir.hospitalarios@subredsur.gov.co</t>
  </si>
  <si>
    <t>42293138;</t>
  </si>
  <si>
    <t>PRESTACION DEL SERVICIO INTEGRAL PARA LA ATENCION ESPECIALIZADA DE UROLOGIA EN ADULTOS PARA LA CONSULTA EXTERNA, INTERCONSULTAS, PROCEDIMIENTO DIAGNOSTICOS Y TERAPEUTICOS DE URGENCIAS Y PROGRAMADAS (QUIRURGICOS O NO) INCLUIDO LOS EQUIPOS E INSUMOS NECESARIOS PARA LA REALIZACION DE LOS MISMOS.</t>
  </si>
  <si>
    <t>85161504;</t>
  </si>
  <si>
    <t xml:space="preserve"> ADQUISICIÓN EQUIPOS MÉDICOS ESPECIALIZADOS PARA LAS ESPECIALIDADES DE NEONATOLOGIA, PEDIATRIA PARA LA SUBRED INTEGRADA DE SERVICIOS DE SALUD SUR E.S.E</t>
  </si>
  <si>
    <t>ADQUISICIÓN EQUIPOS MÉDICOS ESPECIALIZADOS PARA SALAS DE CIRUGIA Y GINECOLOGIA DE LA SUBRED INTEGRADA DE SERVICIOS DE SALUD SUR E.S.E</t>
  </si>
  <si>
    <t>85161503;</t>
  </si>
  <si>
    <t>ADQUISICIÓN  INSTRUMENTAL MEDICOQUIRURGICO GENERAL Y ESPECIALIZADO  REUTILIZABLE  PARA  LAS DIFERENTES  ESPECIALIDADES QUIRURGICAS DE LA SUBRED INTEGRADA DE SERVICIOS DE SALUD SUR E.S.E</t>
  </si>
  <si>
    <t>42281521;</t>
  </si>
  <si>
    <t>SERVICIO DE  ESTERILIZACION EXTERNA BAJA TEMPERATURA Y MANEJO DE CONTINGENCIAS PARA EQUIPOS DE VAPOR DE LA SUBRED INTEGRADA DE SERVICIOS DE SALUD SUR E.S.E</t>
  </si>
  <si>
    <t>42281522;</t>
  </si>
  <si>
    <t xml:space="preserve">ADQUISICIÓN MOBILIARIO PARA CIRUGIA, CENTRAL ESTERILIZACION  DE LA SUBRED INTEGRADA DE SERVICIOS DE SALUD SUR E.S.E </t>
  </si>
  <si>
    <t>42296000;</t>
  </si>
  <si>
    <t>SUMINISTRO MATERIAL DE OSTEOSINTESIS Y APOYO TECNOLÓGICO EN LOS SERVICIOS ESPECIALIZADOS DE LA SUBRED INTEGRADA DE SERVICIOS DE SALUD SUR E.S.E</t>
  </si>
  <si>
    <t>ADQUISICIÓN EQUIPOS DE ESTERILIZACION A VAPOR (AUTOCLAVES) PARA LA SUBRED INTEGRADA DE SERVICIOS DE SALUD SUR E.S.E</t>
  </si>
  <si>
    <t xml:space="preserve">SUMINISTRO INJERTOS OSEOS PARA LA SUBRED INTEGRADA DE SERVICIOS DE SALUD SUR ESE </t>
  </si>
  <si>
    <t>78141900;</t>
  </si>
  <si>
    <t>ADQUISISCION DE CONTENEDORES CON TAPA DE TRANSPORTE Y CARROS DE TRANSPORTE  PARA INSTRUMENTAL DE LOS SERVICIOS ASISTENCIALES Y CENTRAL ESTERILIZACION DE LA SUBRED INTEGRADA DE SERVICIOS DE SALUD SUR E.S.E</t>
  </si>
  <si>
    <t>SERVICIO MANTENIMIENTO  PREVENTIVO Y CORRECTIVO  DE INSTRUMENTAL GENERAL Y ESPECIALIZADO DE LA SUBRED INTEGRADA DE SERVICIOS DE SALUD SUR E.S.E</t>
  </si>
  <si>
    <t>85121609;</t>
  </si>
  <si>
    <t>PRESTACIÓN DEL SERVICIO DE CIRUGIA ESTETICA</t>
  </si>
  <si>
    <t>PRESTACIÓN DEL SERVICIO DE CIRUGÍA DE MOVIMIENTOS ANORMALES</t>
  </si>
  <si>
    <t xml:space="preserve">PRESTACIÓN DEL SERVICIO DE CIRUGÍA UROLOGIA </t>
  </si>
  <si>
    <t>PRESTACIÓN DEL SERVICIO DE CIRUGÍA OFTALMOLOGIA</t>
  </si>
  <si>
    <t xml:space="preserve">PRESTACIÓN DEL SERVICIO DE CIRUGÍA OTORRINOLARINGOLOGIA </t>
  </si>
  <si>
    <t>41123100;</t>
  </si>
  <si>
    <t>ADQUISICIÓN DE SUMINISTRO DE DISPOSITIVOS MÉDICO QUIRÚRGICOS E INSUMOS PARA HEMODIALISIS Y TERAPIA DE REEMPLAZO RENAL LENTA CONTINUA Y PLASMAFERESIS CON EL FIN DE CUBRIR LAS NECESIDADES DE LOS PACIENTES QUE LO REQUIEREN EN LOS SERVICIOS DE UNIDAD RENAL, UNIDAD DE CUIDADO INTENSIVO ADULTO Y PEDIÁTRICO DE LA SUBRED INTEGRADA DE SERVICIOS DE SALUD SUR E.S.E.</t>
  </si>
  <si>
    <t>84111600;</t>
  </si>
  <si>
    <t>CONTRATAR LA PRESTACIÓN DE LOS SERVICIOS DE REVISORPIA FISCAL INTEGRAL PARA LA SUBRED INTEGRADA DE SERVICIOS DE SALUD SUR E.S.E., DE CONFORMIDAD CON LOS ARTÍCULOS 228 Y 232 DE LA LEY 100 DE 1993, Y DEMÁS NORMAS VIGENTES O FUTURAS MODIFICATORIAS, REGLAMENTARIAS Y CONCORDANTES APLICABLES</t>
  </si>
  <si>
    <t>DRA. MARTHA DELGADO - ASESORA GERENCIA</t>
  </si>
  <si>
    <t>asesor.gerencia1@subredsur.gov.co</t>
  </si>
  <si>
    <t xml:space="preserve">SUMINISTRO E INSTALACIÓN DE MOTOR PARA EL VEHÍCULO DE PLACA OLN 264. </t>
  </si>
  <si>
    <t>CONTRATAR EL SUMINISTRO E INSTALACIÓN DE PIEZAS DE COMUNICACIÓN PARA EL CALL CENTER DISTRTAL</t>
  </si>
  <si>
    <t>43211701;</t>
  </si>
  <si>
    <t xml:space="preserve">ADQUISICIÓN DE SESENTA UNIDADES (60) SCANNER DE MANO - LECTURA DE CEDULAS (Dispositivo electrónico alámbrico USB) ACORDE CON LAS ESPECIFICACIONES TÉCNICAS ESTABLECIDAS DE LOS BIENES A ADQUIRIR. </t>
  </si>
  <si>
    <t>85161500;</t>
  </si>
  <si>
    <t>ADQUISICIÓN DE EQUIPOS BIOMÉDICOS DE NO CONTROL ESPECIAL CON DESTINO A LAS SUBREDES INTEGRADAS DE SERVICIOS DE SALUD E.S.E ADSCRITAS A LA SECRETARIA DISTRITAL DE SALUD DE BOGOTÁ PARA EL CUMPLIMIENTO DE CONDICIONES DE HABILITACIÓN Y FORTALECIMIENTO DE LOS SERVICIOS DE SALUD.</t>
  </si>
  <si>
    <t>SUMINISTRO DE MEDICAMENTOS CON DESTINO A LAS SUBREDES INTEGRADAS DE SERVICIOS DE SALUD E.S.E ADSCRITAS A LA SECRETARÍA DISTRITAL DE SALUD DE BOGOTÁ D.C.</t>
  </si>
  <si>
    <t>CONTRATAR EL SUMINISTRO E INSTALACIÓN DE PIEZAS DE COMUNICACIÓN PARA EL DESARROLLO DE LAS DIFERENTES ACTIVIDADES QUE SE ADELANTAN A TRAVÉS DE LOS CONVENIOS INTERADMINISTRATIVOS SUSCRITOS CON EL FONDO FINANCIERO DISTRITAL DE SALUD Y LA SUBRED INTEGRADA DE SERVICIOS DE SALUD SUR E.S.E.</t>
  </si>
  <si>
    <t>43191609;</t>
  </si>
  <si>
    <t>COMPRA DE DIADEMAS PARA PERSONAL DE RADIO DE LA CENTRAL DE REFERENCIA Y UNIDADES SATÉLITES.</t>
  </si>
  <si>
    <t>DR. DANIEL ALEXANDER HUERTAS ROJAS - DIRECTOR SERVICIOS DE URGENCIAS</t>
  </si>
  <si>
    <t>dir.urgencias@subredsur.gov.co</t>
  </si>
  <si>
    <t>42143502;</t>
  </si>
  <si>
    <t>ADQUIRIR HISOPOS Y MEDIOS DE TRANSPORTE VIRAL PARA TOMA DE MUESTRAS COVID - 19, EN EL ENTORNO HOGAR DEL PLAN DE INTERVENCIONES COLECTIVAS - PIC - DE LA SUBRED INTEGRADA DE SERVICIOS DE SALUD SUR E.S.E</t>
  </si>
  <si>
    <t>43231512;</t>
  </si>
  <si>
    <t>COMPRA DE LICENCIAMIENTO HUAWEI EN LOS DOS (2) FIREWALLS USG6650 EL CUAL BRINDA SOLUCIONES DE SEGURIDAD, SU FUNCIÓN ES PROTEGER LOS EQUIPOS INDIVIDUALES, SERVIDORES O EQUIPOS CONECTADOS EN RED CONTRA ACCESOS NO DESEADOS DE INTRUSOS QUE NOS PUEDEN ROBAR DATOS CONFIDENCIALES, HACER PERDER INFORMACIÓN VALIOSA O INCLUSO DENEGAR SERVICIOS EN NUESTRA RED</t>
  </si>
  <si>
    <t>43232408;</t>
  </si>
  <si>
    <t>CONTRATAR RESTAURACIÓN A LA PLATAFORMA IBM POWER CON SISTEMAS OPERATIVOS AIX Y BASES DE DATOS INFORMIX, EN LAS ACTIVIDADES DE REVISIÓN , LEVANTAMIENTO DE INFORMACIÓN, GENERACIÓN DE INFORME CON HALLAZGOS Y RECOMENDACIONES Y LOS SERVICIOS DE RESTABLECIMIENTO DEL SISTEMA OPERATIVO AIX Y LA BASE DE DATOS INFORMIX, QUE INCLUYEN EL REEMPLAZO DE UN DISCO A NIVEL FÍSICO Y LÓGICO, DETALLADA EN EL ÍTEM "INVENTARIO DE EQUIPOS", EN MODALIDAD DE BOLSA DE HORAS DE SOPORTE ESPECIALIZADO, CON PERSONAL CERTIFICADO, CALIFICADO Y CON EXPERIENCIA SOBRE LA PLATAFORMA, PARA PRESTAE APOYO REMOTO Y/O PRESENCIAL.</t>
  </si>
  <si>
    <t>ADQUISICIÓN GUANTES QUIRÚRGICOS Y DE EXÁMEN, PARA GARANTIZAR LA ATENCIÓN A PACIENTES ESPECIALMENTE AQUELLOS DIAGNOSTICADOS CON COVID - 19, EN LA SUBRED INTEGRADA DE SERVICIOS DE SALUD SUR E.S.E</t>
  </si>
  <si>
    <t>47101513;</t>
  </si>
  <si>
    <t>ARRENDAMIENTO DE SISTEMA DE OXIGENOTERAPIA DE ALTO FLUJO CONTROLADO POR VALVULA PROPORCIONAL - BLENDER PARA LA SUBRED INTEGRADA DE SERVICIOS DE SALUD SUR E.S.E</t>
  </si>
  <si>
    <t>SUMINISTRO AL PERSONAL DEL PROGRAMA DE APH DE LA SUBRED, ELEMENTOS DE PROTECCIÓN, SEGURIDAD E IDENTIFICACIÓN INSTITUCIONAL (CAMISA, PANTALÓN, CHAQUETA, ZAPATO CON PUNTA REFORZADA), ACORDE AL MANUAL DE IMAGEN INSTITUCIONAL DE LA SDS O FICHA TÉCNICA, EN CUMPLIMIENTO A LA CLAUSULA No. 7 OBLIGACIÓN No. 15 DEL CONVENIO INTERADMINISTRATIVO No. 2307027/2021 SUSCRITO ENTRE EL FONDO FINANCIERO DISTRITAL DE SALUD Y LA SUBRED INTEGRADA DE SERVICIOS DE SALUD SUR E.S.E.</t>
  </si>
  <si>
    <t>SUMINISTRO DE MEDICAMENTOS CON DESTINO A LAS SUBREDES INTEGRADAS DE SERVICIOS DE SALUD E.S.E ADSCRITAS A LA SECRETARIA DISTRITAL DE SALUD DE BOGOTÁ D.C, DE LOS ITEMS DECLARADOS DESIERTOS EN EL PROCESO CP 002 DE 2021.</t>
  </si>
  <si>
    <t>24112900;</t>
  </si>
  <si>
    <t>SUMINISTRO DE BOLSA PARA EMBALAJE Y TRANSPORTE DE CADÁVERES CAUSADO POR EL COVID - 19 EN EL DISTRITO CAPITAL</t>
  </si>
  <si>
    <t>dir.administrativa@subredsur.gov.co</t>
  </si>
  <si>
    <t>42201610;</t>
  </si>
  <si>
    <t>SUMINISTRO DE DISPOSITIVOS E INSUMOS MEDICOQUIRURGICOS (EQUIPOS BOMBA DE INFUSIÓN TRANSPARENTE Y OPACO, SET PERFUSOR RADIOPACO Y TRANSPARENTE 50 ML JERINGA X 50 CC Y EXTENSIÓN ANESTESIA POR 150 CM CON APOYO TECNOLÓGICO PARA CUBRIR LAS NECESIDADES DE LOS SERVICIOS ASISTENCIALES DE LAS UNIDADES QUE COMPONEN LA SUBRED INTEGRADA DE SERVICIOS DE SALUD SUR E.S.E.</t>
  </si>
  <si>
    <t>SUMINISTRO DE DISPOSITIVOS E INSUMOS MÉDICOQUIRURGICOS LOS CUALES REQUIEREN CONTAR CON APOYO TECNOLÓGICO PARA GARANTIZAR LA ENTREGA A LOS SERVICIOS ASISTENCIALES DE LAS UNIDADES QUE COMPONEN LA SUBRED INTEGRADA DE SERVICIOS DE SALUD SUR E.S.E</t>
  </si>
  <si>
    <t>SUMINISTRO DE INSUMOS MEDICOQUIRURGICOS (SISTEMA DE DRENAJE TORAXICO DOBLE CAPACIDAD DE 2000 A 3200 CC, PARA LA SUBRED INTEGRADA DE SERVICIOS DE SALUD SUR E.S.E</t>
  </si>
  <si>
    <t>SUMINISTRO DE INSUMOS MEDICOQUIRURGICOS (INDICADOR CONTROL BIOLÓGICO DE VAPOR AMPOLLA LECTURA RAPIDA PARA AUTOCLAVE GRAVITACIONAL), PARA LA SUBRED INTEGRADA DE SERVICIOS DE SALUD SUR E.S.E</t>
  </si>
  <si>
    <t>SUMINISTRO DE INSUMOS MEDICOQUIRURGICOS (BATA PARA PACIENTE MANGA CORTA O SISA 4 TIRAS DE AMARRE NO ESTERIL 35Gr), PARA LA SUBRED INTEGRADA DE SERVICIOS DE SALUD SUR E.S.E</t>
  </si>
  <si>
    <t>SUMINISTRO DE NUTRICIONES ENTERALES, FORMULAS LÁCTEAS Y SUS DERIVADOS, PARA GARANTIZAR LA PRESTACIÓN DE LOS SERVICIOS ASISTENCIALES EN LA SUBRED INTEGRADA DE SERVICIOS DE SALUD SUR E.S.E.</t>
  </si>
  <si>
    <t>92101902;</t>
  </si>
  <si>
    <t>PRESTACIÓN DEL SERVICIO DE TRANSPORTE ASISTENCIAL DE PACIENTES BASICO Y MEDICALIZADO PARA EL CUMPLIMIENTO DE LOS TRASLADOS SECUNDARIOS DE LA SUBRED INTEGRADA DE SERVICIOS DE SALUD SUR E.S.E</t>
  </si>
  <si>
    <t>206:213B2209:213</t>
  </si>
  <si>
    <t>SUMINISTRO DE INSUMOS MEDICOQUIRURGICOS (GORRO DESCARTABLE: CONFECCIONADO EN TELA NO TEJIDA DE 17 GRAMOS 100% EN POLIPROPILENO CON ELÁSTICO ALREDEDOR DE SU CIRCUNFERENCIA QUE NO TALLE LA PIEL), PARA LA SUBRED INTEGRADA DE SERVICIOS DE SALUD SUR E.S.E.</t>
  </si>
  <si>
    <t>SUMINISTRO DE INSUMOS MEDICOQUIRURGICOS (KIT DE TRAQUEOSTOMIA PERCUTANEO, GUIA, AGUJA, CAMISA, BISTURY, JERINGA, CANULA DE PUNCION CON CATETER DE TEFLON, DILATADOR CORTO 14, CATETER GUIA CON BLOQUEO DE SEGURIDAD, DILATADOR HIDROFILICO Y CANULA DE TRAQUEOSTOMIA N 8 NO FENESTRADA), PARA LA SUBRED INTEGRADA DE SERVICIOS DE SALUD SUR E.S.E.</t>
  </si>
  <si>
    <t>42131700;</t>
  </si>
  <si>
    <t>SUMINISTRO DE INSUMOS MEDICOQUIRURGICOS (MASCARILLA DE ALTA EFICIENCIA CON FILTRO N95 PARA RIESGO BIOLÓGICO), PARA LA SUBRED INTEGRADA DE SERVICIOS DE SALUD SUR E.S.E</t>
  </si>
  <si>
    <t>SUMINISTRO DE INSUMOS MEDICOQUIRURGICOS (CATETER NO 16 G X 70 CM BILUMEN DE INSERCION PERIFERICA, CATETER EPICUTANEO 2FR 24 G, CATETER SET DE CATETERIZACIÓN ARTERIAL NO 20 G X 8 CM ADULTO, CATETER CENTRAL TRILUMEN NO 7 FR X 20 CM), PARA LA SUBRED INTEGRADA DE SERVICIOS DE SALUD SUR E.S.E.</t>
  </si>
  <si>
    <t>SUMINISTRO DE INSUMOS MEDICOQUIRURGICOS SONDA DE SUCCIÓN CERRADA N°14 FR Y SONDA DE SUCCION CERRADA N°16 FR, PARA LA SUBRED INTEGRADA DE SERVICIOS DE SALUD SUR E.S.E.</t>
  </si>
  <si>
    <t>SUMINISTRO DE INSUMOS MEDICOQUIRURGICOS (SISTEMA ANACONDA), PARA GARANTIZAR LA SEDACIÓN DE PACIENTES CRITICOS EN LA UCI DE LA SUBRED INTEGRADA DE SERVICIOS DE SALUD SUR E.S.E.</t>
  </si>
  <si>
    <t>SUMINISTRO DE INSUMOS MEDICOQUIRURGICOS (GUANTES DE MANEJO DE DIFERENTES TALLAS), PARA GARANTIZAR LA ATENCIÓN A PACIENTES ESPECIALMENTE AQUELLOS DIAGNÓSTICOS CON COVID - 19, EN LA SUBRED INTEGRADA DE SERVICIOS DE SALUD SUR E.S.E</t>
  </si>
  <si>
    <t>ADQUISICIÓN DE GUANTES DE EXÁMEN, PARA GARANTIZAR LA ATENCIÓN A PACIENTES ESPECIALMENTE AQUELLOS DIAGNOSTICADOS CON COVID- 19, EN LA SUBRED INTEGRADA DE SERVICIOS DE SALUD SUR E.S.E. (DR. AMIGO S.A.S)</t>
  </si>
  <si>
    <t>ADQUISICIÓN DE GUANTES DE EXÁMEN, PARA GARANTIZAR LA ATENCIÓN A PACIENTES ESPECIALMENTE AQUELLOS DIAGNOSTICADOS CON COVID- 19, EN LA SUBRED INTEGRADA DE SERVICIOS DE SALUD SUR E.S.E. (ALLERS S.A)</t>
  </si>
  <si>
    <t>47131700;</t>
  </si>
  <si>
    <t>SUMINISTRO DE INSUMOS DE ASEO, DESINFECCIÓN Y CAFETERÍA REQUERIDOS POR LOS SERVICIOS ASISTENCIALES.</t>
  </si>
  <si>
    <t>SUMINISTRO DE GASES MEDICINALES PARA GARANTIZAR LA PRESTACIÓN DE LOS SERVICIOS ASISTENCIALES EN LA SUBRED INTEGRADA DE SERVICIOS  DE SALUD SUR ESE INCLUYENDO EL APOYO TECNOLOGICO REQUERIDO.</t>
  </si>
  <si>
    <t>COMPRA DE MEDICAMENTOS POS Y NO POS, PARA CUBRIR LAS NECESIDADES DE LOS SERVICIOS ASISTENCIALES DE LAS DIFERENTES UNIDADES QUE COMPONEN LA SUBRED INTEGRADA DE SERVICIOS DE SALUD SUR E.S.E.</t>
  </si>
  <si>
    <t>ARRENDAMIENTO DE UN SISTEMA DE INFORMACIÓN PARA EL SERVICIO DE RADIOLOGÍA E IMÁGENES DIAGNÓSTICAS EN LA SUBRED INTEGRADA DE SERVICIOS DE SALUD SUR E.S.E.</t>
  </si>
  <si>
    <t>COMPRA DE MEDICAMENTO MIDAZOLAM 5MG/ML SOLUCIÓN INYECTABLE AMPOLLA X 10 ML, PARA CUBRIR LAS NECESIDADES DE LOS SERVICIOS ASISTENCIALES DE LAS DIFERENTES UNIDADES QUE COMPONEN LA SUBRED INTEGRADA DE SERVICIOS DE SALUD SUR E.S.E.</t>
  </si>
  <si>
    <t>ARRENDAMIENTO DE EQUIPOS DE IMAGENOLOGÍA PARA LAS DISTINTAS SEDES DE LA SUBRED INTEGRADA DE SERVICIOS DE SALUD SUR E.S.E.</t>
  </si>
  <si>
    <t>47131800;</t>
  </si>
  <si>
    <t>SUMINISTRO DE INSUMOS MEDICOQUIRURGICOS DE LIMPIEZA Y DESINFECCIÓN CON APOYO TECNOLÓGICO PARA LA SUBRED INTEGRADA DE SERVICIOS DE SALUD SUR E.S.E.</t>
  </si>
  <si>
    <t>SUMINISTRO DE INSUMOS MEDICOQUIRURGICOS DE TERAPIA RESPIRATORIA PARA LOS SERVICIOS DE UCI PEDIATRICA Y NEONATAL PARA LA SUBRED INTEGRADA DE SERVICIOS DE SALUD SUR E.S.E.</t>
  </si>
  <si>
    <t>SUMINISTRO DE INSUMOS MEDICOQUIRURGICOS INSUMOS DE RADIOLOGÍA E INTERVENCIONISMO PARA LA SUBRED INTEGRADA DE SERVICIOS DE SALUD SUR E.S.E.</t>
  </si>
  <si>
    <t>COMPRA DE MEDICAMENTO IOPRAMIDA 300MG L/ML(623,40MG/ML) SOLUCIÓN INYECTABLE (50ML), PARA CUBRIR LAS NECESIDADES DEL SERVICIO DE RADIOLOGÍA DE LAS DIFERENTES UNIDADES QUE COMPONEN LA SUBRED INTEGRADA DE SERVICIOS DE SALUD SUR E.S.E</t>
  </si>
  <si>
    <t>COMPRA DE ELEMENTOS DISPOSITIVOS DE RED PARA REALIZAR ADECUACIONES REQUERIDAS EN LAS DIFERENTES OFICINAS ADMINISTRATIVAS DE LA SUBRED INTEGRADA DE SERVICIOS DE SALUD SUR E.S.E , LO CUAL GARANTIZARÁ EL ADECUADO FUNCIONAMIENTO DE LOS EQUIPOS OFIMÁTICOS REQUERIDOS PARA EL DESARROLLO DE SUS ACTIVIDADES.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</si>
</sst>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0.00_-;\-&quot;$&quot;* #,##0.00_-;_-&quot;$&quot;* &quot;-&quot;??_-;_-@_-"/>
    <numFmt numFmtId="165" formatCode="_-&quot;$&quot;* #,##0_-;\-&quot;$&quot;* #,##0_-;_-&quot;$&quot;* &quot;-&quot;??_-;_-@_-"/>
    <numFmt numFmtId="166" formatCode="_(&quot;$&quot;\ * #,##0_);_(&quot;$&quot;\ * \(#,##0\);_(&quot;$&quot;\ * &quot;-&quot;_);_(@_)"/>
    <numFmt numFmtId="167" formatCode="_(&quot;$&quot;\ * #,##0.00_);_(&quot;$&quot;\ * \(#,##0.00\);_(&quot;$&quot;\ * &quot;-&quot;??_);_(@_)"/>
    <numFmt numFmtId="168" formatCode="_(&quot;$&quot;\ * #,##0_);_(&quot;$&quot;\ * \(#,##0\);_(&quot;$&quot;\ * &quot;-&quot;??_);_(@_)"/>
    <numFmt numFmtId="169" formatCode="_-* #,##0.00\ &quot;€&quot;_-;\-* #,##0.00\ &quot;€&quot;_-;_-* &quot;-&quot;??\ &quot;€&quot;_-;_-@_-"/>
    <numFmt numFmtId="170" formatCode="#,###\ &quot;COP&quot;"/>
    <numFmt numFmtId="171" formatCode="#,##0;[Red]#,##0"/>
  </numFmts>
  <fonts count="19" x14ac:knownFonts="1">
    <font>
      <sz val="10"/>
      <color theme="1"/>
      <name val="Arial"/>
      <family val="2"/>
    </font>
    <font>
      <sz val="10"/>
      <color theme="1"/>
      <name val="Arial"/>
      <family val="2"/>
    </font>
    <font>
      <b/>
      <sz val="10"/>
      <color theme="1"/>
      <name val="Arial"/>
      <family val="2"/>
    </font>
    <font>
      <b/>
      <sz val="10"/>
      <color theme="1"/>
      <name val="Verdana"/>
      <family val="2"/>
    </font>
    <font>
      <sz val="8"/>
      <color theme="1"/>
      <name val="Arial"/>
      <family val="2"/>
    </font>
    <font>
      <sz val="10"/>
      <color theme="1"/>
      <name val="Verdana"/>
      <family val="2"/>
    </font>
    <font>
      <u/>
      <sz val="10"/>
      <color theme="1"/>
      <name val="Arial"/>
      <family val="2"/>
    </font>
    <font>
      <b/>
      <sz val="8"/>
      <color theme="1"/>
      <name val="Arial"/>
      <family val="2"/>
    </font>
    <font>
      <b/>
      <strike/>
      <sz val="10"/>
      <color indexed="8"/>
      <name val="Arial"/>
      <family val="2"/>
    </font>
    <font>
      <b/>
      <sz val="10"/>
      <color indexed="8"/>
      <name val="Arial"/>
      <family val="2"/>
    </font>
    <font>
      <u/>
      <sz val="10"/>
      <color theme="10"/>
      <name val="Arial"/>
      <family val="2"/>
    </font>
    <font>
      <b/>
      <strike/>
      <sz val="10"/>
      <color indexed="10"/>
      <name val="Arial"/>
      <family val="2"/>
    </font>
    <font>
      <b/>
      <sz val="10"/>
      <name val="Arial"/>
      <family val="2"/>
    </font>
    <font>
      <b/>
      <sz val="10"/>
      <color indexed="10"/>
      <name val="Arial"/>
      <family val="2"/>
    </font>
    <font>
      <b/>
      <sz val="10"/>
      <color rgb="FF000000"/>
      <name val="Arial"/>
      <family val="2"/>
    </font>
    <font>
      <sz val="10"/>
      <name val="Arial"/>
      <family val="2"/>
    </font>
    <font>
      <sz val="11"/>
      <color theme="1"/>
      <name val="Arial"/>
      <family val="2"/>
    </font>
    <font>
      <b/>
      <sz val="9"/>
      <color indexed="81"/>
      <name val="Tahoma"/>
      <family val="2"/>
    </font>
    <font>
      <sz val="9"/>
      <color indexed="81"/>
      <name val="Tahoma"/>
      <family val="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808080"/>
        <bgColor indexed="64"/>
      </patternFill>
    </fill>
    <fill>
      <patternFill patternType="solid">
        <fgColor theme="0" tint="-0.14999847407452621"/>
        <bgColor indexed="64"/>
      </patternFill>
    </fill>
    <fill>
      <patternFill patternType="solid">
        <fgColor rgb="FFDBE5F1"/>
        <bgColor indexed="64"/>
      </patternFill>
    </fill>
  </fills>
  <borders count="2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0">
    <xf numFmtId="0" fontId="0" fillId="0" borderId="0"/>
    <xf numFmtId="164" fontId="1" fillId="0" borderId="0" applyFont="0" applyFill="0" applyBorder="0" applyAlignment="0" applyProtection="0"/>
    <xf numFmtId="0" fontId="10" fillId="0" borderId="0" applyNumberFormat="0" applyFill="0" applyBorder="0" applyAlignment="0" applyProtection="0"/>
    <xf numFmtId="166" fontId="1" fillId="0" borderId="0" applyFont="0" applyFill="0" applyBorder="0" applyAlignment="0" applyProtection="0"/>
    <xf numFmtId="0" fontId="3" fillId="4" borderId="4" applyNumberFormat="0" applyProtection="0">
      <alignment horizontal="left" vertical="center" wrapText="1"/>
    </xf>
    <xf numFmtId="0" fontId="3" fillId="6" borderId="0" applyNumberFormat="0" applyBorder="0" applyProtection="0">
      <alignment horizontal="center" vertical="center"/>
    </xf>
    <xf numFmtId="167" fontId="1" fillId="0" borderId="0" applyFont="0" applyFill="0" applyBorder="0" applyAlignment="0" applyProtection="0"/>
    <xf numFmtId="49" fontId="5" fillId="0" borderId="0" applyFill="0" applyBorder="0" applyProtection="0">
      <alignment horizontal="left" vertical="center"/>
    </xf>
    <xf numFmtId="169" fontId="1" fillId="0" borderId="0" applyFont="0" applyFill="0" applyBorder="0" applyAlignment="0" applyProtection="0"/>
    <xf numFmtId="0" fontId="1" fillId="0" borderId="0"/>
  </cellStyleXfs>
  <cellXfs count="92">
    <xf numFmtId="0" fontId="0" fillId="0" borderId="0" xfId="0"/>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165" fontId="1" fillId="0" borderId="0" xfId="1" applyNumberFormat="1" applyFont="1" applyAlignment="1" applyProtection="1">
      <alignment horizontal="center" vertical="center"/>
      <protection locked="0"/>
    </xf>
    <xf numFmtId="165" fontId="1" fillId="2" borderId="0" xfId="1" applyNumberFormat="1" applyFont="1" applyFill="1" applyAlignment="1" applyProtection="1">
      <alignment horizontal="center" vertical="center"/>
      <protection locked="0"/>
    </xf>
    <xf numFmtId="166" fontId="1" fillId="0" borderId="0" xfId="3" applyFont="1" applyAlignment="1" applyProtection="1">
      <alignment horizontal="center" vertical="center"/>
      <protection locked="0"/>
    </xf>
    <xf numFmtId="0" fontId="0" fillId="0" borderId="0" xfId="0" applyAlignment="1">
      <alignment horizontal="center" vertical="center"/>
    </xf>
    <xf numFmtId="0" fontId="0" fillId="2" borderId="0" xfId="0" applyFill="1" applyAlignment="1">
      <alignment horizontal="center"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2" borderId="0" xfId="4" applyFont="1" applyFill="1" applyBorder="1" applyAlignment="1" applyProtection="1">
      <alignment horizontal="center" vertical="center" wrapText="1"/>
    </xf>
    <xf numFmtId="0" fontId="2" fillId="5" borderId="5" xfId="4" applyFont="1" applyFill="1" applyBorder="1" applyAlignment="1" applyProtection="1">
      <alignment horizontal="center" vertical="center" wrapText="1"/>
    </xf>
    <xf numFmtId="0" fontId="2" fillId="5" borderId="6" xfId="4" applyFont="1" applyFill="1" applyBorder="1" applyAlignment="1" applyProtection="1">
      <alignment horizontal="center" vertical="center" wrapText="1"/>
    </xf>
    <xf numFmtId="0" fontId="2" fillId="5" borderId="7" xfId="4" applyFont="1" applyFill="1" applyBorder="1" applyAlignment="1" applyProtection="1">
      <alignment horizontal="center" vertical="center" wrapText="1"/>
    </xf>
    <xf numFmtId="0" fontId="2" fillId="5" borderId="8" xfId="4" applyFont="1" applyFill="1" applyBorder="1" applyAlignment="1" applyProtection="1">
      <alignment horizontal="center" vertical="center" wrapText="1"/>
    </xf>
    <xf numFmtId="0" fontId="2" fillId="5" borderId="0" xfId="4" applyFont="1" applyFill="1" applyBorder="1" applyAlignment="1" applyProtection="1">
      <alignment horizontal="center" vertical="center" wrapText="1"/>
    </xf>
    <xf numFmtId="0" fontId="2" fillId="5" borderId="9" xfId="4" applyFont="1" applyFill="1" applyBorder="1" applyAlignment="1" applyProtection="1">
      <alignment horizontal="center" vertical="center" wrapText="1"/>
    </xf>
    <xf numFmtId="0" fontId="2" fillId="5" borderId="10" xfId="4" applyFont="1" applyFill="1" applyBorder="1" applyAlignment="1" applyProtection="1">
      <alignment horizontal="center" vertical="center" wrapText="1"/>
    </xf>
    <xf numFmtId="0" fontId="2" fillId="5" borderId="11" xfId="4" applyFont="1" applyFill="1" applyBorder="1" applyAlignment="1" applyProtection="1">
      <alignment horizontal="center" vertical="center" wrapText="1"/>
    </xf>
    <xf numFmtId="0" fontId="2" fillId="5" borderId="12" xfId="4" applyFont="1" applyFill="1" applyBorder="1" applyAlignment="1" applyProtection="1">
      <alignment horizontal="center" vertical="center" wrapText="1"/>
    </xf>
    <xf numFmtId="0" fontId="2" fillId="2" borderId="0" xfId="5" applyFont="1" applyFill="1" applyBorder="1" applyProtection="1">
      <alignment horizontal="center" vertical="center"/>
    </xf>
    <xf numFmtId="0" fontId="2" fillId="3" borderId="13" xfId="5" applyFont="1" applyFill="1" applyBorder="1" applyAlignment="1" applyProtection="1">
      <alignment horizontal="center" vertical="center" wrapText="1"/>
    </xf>
    <xf numFmtId="0" fontId="2" fillId="3" borderId="14" xfId="5" applyFont="1" applyFill="1" applyBorder="1" applyProtection="1">
      <alignment horizontal="center" vertical="center"/>
    </xf>
    <xf numFmtId="0" fontId="2" fillId="3" borderId="14" xfId="5" applyFont="1" applyFill="1" applyBorder="1" applyAlignment="1" applyProtection="1">
      <alignment horizontal="center" vertical="center" wrapText="1"/>
    </xf>
    <xf numFmtId="165" fontId="2" fillId="3" borderId="14" xfId="1" applyNumberFormat="1" applyFont="1" applyFill="1" applyBorder="1" applyAlignment="1" applyProtection="1">
      <alignment horizontal="center" vertical="center" wrapText="1"/>
      <protection locked="0"/>
    </xf>
    <xf numFmtId="168" fontId="2" fillId="3" borderId="15" xfId="6" applyNumberFormat="1" applyFont="1" applyFill="1" applyBorder="1" applyAlignment="1" applyProtection="1">
      <alignment horizontal="center" vertical="center" wrapText="1"/>
      <protection locked="0"/>
    </xf>
    <xf numFmtId="0" fontId="4" fillId="2" borderId="0" xfId="0" applyFont="1" applyFill="1" applyAlignment="1" applyProtection="1">
      <alignment horizontal="center" vertical="center"/>
      <protection locked="0"/>
    </xf>
    <xf numFmtId="49" fontId="1" fillId="2" borderId="16" xfId="7" applyFont="1" applyFill="1" applyBorder="1" applyAlignment="1" applyProtection="1">
      <alignment horizontal="center" vertical="center"/>
    </xf>
    <xf numFmtId="0" fontId="2" fillId="2" borderId="17" xfId="7" applyNumberFormat="1" applyFont="1" applyFill="1" applyBorder="1" applyAlignment="1" applyProtection="1">
      <alignment horizontal="center" vertical="center" wrapText="1"/>
      <protection locked="0"/>
    </xf>
    <xf numFmtId="49" fontId="1" fillId="2" borderId="17" xfId="7" applyFont="1" applyFill="1" applyBorder="1" applyAlignment="1" applyProtection="1">
      <alignment horizontal="center" vertical="center" wrapText="1"/>
      <protection locked="0"/>
    </xf>
    <xf numFmtId="170" fontId="1" fillId="2" borderId="17" xfId="8" applyNumberFormat="1" applyFont="1" applyFill="1" applyBorder="1" applyAlignment="1" applyProtection="1">
      <alignment horizontal="center" vertical="center" wrapText="1"/>
      <protection locked="0"/>
    </xf>
    <xf numFmtId="0" fontId="0" fillId="2" borderId="17" xfId="0" applyFill="1" applyBorder="1" applyAlignment="1" applyProtection="1">
      <alignment horizontal="center" vertical="center"/>
      <protection locked="0"/>
    </xf>
    <xf numFmtId="0" fontId="6" fillId="0" borderId="18" xfId="0" applyFont="1" applyBorder="1" applyAlignment="1">
      <alignment horizontal="center" vertical="center"/>
    </xf>
    <xf numFmtId="0" fontId="7" fillId="0" borderId="0" xfId="0" applyFont="1" applyAlignment="1">
      <alignment horizontal="center" vertical="center" wrapText="1"/>
    </xf>
    <xf numFmtId="49" fontId="1" fillId="2" borderId="19" xfId="7" applyFont="1" applyFill="1" applyBorder="1" applyAlignment="1" applyProtection="1">
      <alignment horizontal="center" vertical="center"/>
    </xf>
    <xf numFmtId="0" fontId="2" fillId="2" borderId="4" xfId="7" applyNumberFormat="1" applyFont="1" applyFill="1" applyBorder="1" applyAlignment="1" applyProtection="1">
      <alignment horizontal="center" vertical="center" wrapText="1"/>
      <protection locked="0"/>
    </xf>
    <xf numFmtId="49" fontId="1" fillId="2" borderId="4" xfId="7" applyFont="1" applyFill="1" applyBorder="1" applyAlignment="1" applyProtection="1">
      <alignment horizontal="center" vertical="center" wrapText="1"/>
      <protection locked="0"/>
    </xf>
    <xf numFmtId="170" fontId="1" fillId="2" borderId="4" xfId="8" applyNumberFormat="1" applyFont="1" applyFill="1" applyBorder="1" applyAlignment="1" applyProtection="1">
      <alignment horizontal="center" vertical="center" wrapText="1"/>
      <protection locked="0"/>
    </xf>
    <xf numFmtId="0" fontId="0" fillId="2" borderId="4" xfId="0" applyFill="1" applyBorder="1" applyAlignment="1" applyProtection="1">
      <alignment horizontal="center" vertical="center"/>
      <protection locked="0"/>
    </xf>
    <xf numFmtId="0" fontId="6" fillId="0" borderId="20" xfId="0" applyFont="1" applyBorder="1" applyAlignment="1">
      <alignment horizontal="center" vertical="center"/>
    </xf>
    <xf numFmtId="0" fontId="2" fillId="0" borderId="0" xfId="0" applyFont="1" applyAlignment="1">
      <alignment horizontal="center" vertical="center" wrapText="1"/>
    </xf>
    <xf numFmtId="0" fontId="0" fillId="2" borderId="19" xfId="0" applyFill="1" applyBorder="1" applyAlignment="1">
      <alignment horizontal="center" vertical="center" wrapText="1"/>
    </xf>
    <xf numFmtId="49" fontId="2" fillId="2" borderId="4" xfId="7" applyFont="1" applyFill="1" applyBorder="1" applyAlignment="1" applyProtection="1">
      <alignment horizontal="center" vertical="center" wrapText="1"/>
      <protection locked="0"/>
    </xf>
    <xf numFmtId="171" fontId="1" fillId="2" borderId="4" xfId="8" applyNumberFormat="1" applyFont="1" applyFill="1" applyBorder="1" applyAlignment="1" applyProtection="1">
      <alignment horizontal="center" vertical="center" wrapText="1"/>
      <protection locked="0"/>
    </xf>
    <xf numFmtId="0" fontId="0" fillId="2" borderId="19" xfId="0" applyFill="1" applyBorder="1" applyAlignment="1" applyProtection="1">
      <alignment horizontal="center" vertical="center"/>
      <protection locked="0"/>
    </xf>
    <xf numFmtId="0" fontId="6" fillId="2" borderId="20" xfId="0" applyFont="1" applyFill="1" applyBorder="1" applyAlignment="1">
      <alignment horizontal="center" vertical="center"/>
    </xf>
    <xf numFmtId="49" fontId="6" fillId="2" borderId="20" xfId="2" applyNumberFormat="1" applyFont="1" applyFill="1" applyBorder="1" applyAlignment="1" applyProtection="1">
      <alignment horizontal="center" vertical="center" wrapText="1"/>
      <protection locked="0"/>
    </xf>
    <xf numFmtId="49" fontId="1" fillId="2" borderId="19" xfId="7" applyFont="1" applyFill="1" applyBorder="1" applyAlignment="1" applyProtection="1">
      <alignment horizontal="center" vertical="center" wrapText="1"/>
      <protection locked="0"/>
    </xf>
    <xf numFmtId="0" fontId="0" fillId="2" borderId="4" xfId="0"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0" fillId="0" borderId="4" xfId="0" applyBorder="1" applyAlignment="1" applyProtection="1">
      <alignment horizontal="center" vertical="center"/>
      <protection locked="0"/>
    </xf>
    <xf numFmtId="49" fontId="1" fillId="0" borderId="4" xfId="7" applyFont="1" applyFill="1" applyBorder="1" applyAlignment="1" applyProtection="1">
      <alignment horizontal="center" vertical="center" wrapText="1"/>
      <protection locked="0"/>
    </xf>
    <xf numFmtId="0" fontId="2" fillId="2" borderId="4"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6" fillId="2" borderId="20" xfId="2" applyFont="1" applyFill="1" applyBorder="1" applyAlignment="1" applyProtection="1">
      <alignment horizontal="center" vertical="center"/>
      <protection locked="0"/>
    </xf>
    <xf numFmtId="0" fontId="6" fillId="2" borderId="20" xfId="2" applyFont="1" applyFill="1" applyBorder="1" applyAlignment="1">
      <alignment horizontal="center" vertical="center"/>
    </xf>
    <xf numFmtId="0" fontId="0" fillId="0" borderId="4" xfId="0" applyBorder="1" applyAlignment="1" applyProtection="1">
      <alignment horizontal="center" vertical="center" wrapText="1"/>
      <protection locked="0"/>
    </xf>
    <xf numFmtId="164" fontId="2" fillId="0" borderId="0" xfId="1" applyFont="1" applyAlignment="1">
      <alignment horizontal="center" vertical="center" wrapText="1"/>
    </xf>
    <xf numFmtId="0" fontId="2" fillId="2" borderId="4" xfId="9" applyFont="1" applyFill="1" applyBorder="1" applyAlignment="1" applyProtection="1">
      <alignment horizontal="center" vertical="center" wrapText="1"/>
      <protection locked="0"/>
    </xf>
    <xf numFmtId="0" fontId="1" fillId="0" borderId="4" xfId="9" applyBorder="1" applyAlignment="1" applyProtection="1">
      <alignment horizontal="center" vertical="center"/>
      <protection locked="0"/>
    </xf>
    <xf numFmtId="0" fontId="1" fillId="2" borderId="4" xfId="9" applyFill="1" applyBorder="1" applyAlignment="1" applyProtection="1">
      <alignment horizontal="center" vertical="center"/>
      <protection locked="0"/>
    </xf>
    <xf numFmtId="49" fontId="1" fillId="2" borderId="4" xfId="7" applyFont="1" applyFill="1" applyBorder="1" applyAlignment="1" applyProtection="1">
      <alignment horizontal="center" wrapText="1"/>
      <protection locked="0"/>
    </xf>
    <xf numFmtId="0" fontId="1" fillId="0" borderId="4" xfId="9" applyBorder="1" applyAlignment="1" applyProtection="1">
      <alignment horizontal="center" vertical="center" wrapText="1"/>
      <protection locked="0"/>
    </xf>
    <xf numFmtId="0" fontId="6" fillId="0" borderId="20" xfId="9" applyFont="1" applyBorder="1" applyAlignment="1">
      <alignment horizontal="center" vertical="center"/>
    </xf>
    <xf numFmtId="0" fontId="9" fillId="2" borderId="4" xfId="9" applyFont="1" applyFill="1" applyBorder="1" applyAlignment="1" applyProtection="1">
      <alignment horizontal="center" vertical="center" wrapText="1"/>
      <protection locked="0"/>
    </xf>
    <xf numFmtId="0" fontId="12" fillId="2" borderId="4" xfId="9" applyFont="1" applyFill="1" applyBorder="1" applyAlignment="1" applyProtection="1">
      <alignment horizontal="center" vertical="center" wrapText="1"/>
      <protection locked="0"/>
    </xf>
    <xf numFmtId="0" fontId="12" fillId="2" borderId="4" xfId="9" applyFont="1" applyFill="1" applyBorder="1" applyAlignment="1">
      <alignment horizontal="center" vertical="center" wrapText="1"/>
    </xf>
    <xf numFmtId="0" fontId="12" fillId="2" borderId="4" xfId="0" applyFont="1" applyFill="1" applyBorder="1" applyAlignment="1" applyProtection="1">
      <alignment horizontal="center" vertical="center" wrapText="1"/>
      <protection locked="0"/>
    </xf>
    <xf numFmtId="0" fontId="9" fillId="2" borderId="4" xfId="0" applyFont="1" applyFill="1" applyBorder="1" applyAlignment="1" applyProtection="1">
      <alignment horizontal="center" vertical="center" wrapText="1"/>
      <protection locked="0"/>
    </xf>
    <xf numFmtId="0" fontId="14" fillId="2" borderId="4" xfId="0" applyFont="1" applyFill="1" applyBorder="1" applyAlignment="1">
      <alignment horizontal="center" vertical="center" wrapText="1"/>
    </xf>
    <xf numFmtId="0" fontId="6" fillId="0" borderId="20" xfId="2" applyFont="1" applyBorder="1" applyAlignment="1" applyProtection="1">
      <alignment horizontal="center" vertical="center"/>
      <protection locked="0"/>
    </xf>
    <xf numFmtId="0" fontId="2" fillId="2" borderId="0" xfId="0" applyFont="1" applyFill="1" applyAlignment="1">
      <alignment horizontal="center" vertical="center" wrapText="1"/>
    </xf>
    <xf numFmtId="0" fontId="15" fillId="2" borderId="4" xfId="0" applyFont="1" applyFill="1" applyBorder="1" applyAlignment="1">
      <alignment horizontal="center" vertical="center" wrapText="1"/>
    </xf>
    <xf numFmtId="0" fontId="2" fillId="2" borderId="4" xfId="0" applyFont="1" applyFill="1" applyBorder="1" applyAlignment="1">
      <alignment horizontal="center" vertical="top" wrapText="1"/>
    </xf>
    <xf numFmtId="0" fontId="12" fillId="2" borderId="4" xfId="0" applyFont="1" applyFill="1" applyBorder="1" applyAlignment="1">
      <alignment horizontal="center" vertical="center" wrapText="1"/>
    </xf>
    <xf numFmtId="0" fontId="0" fillId="2" borderId="19" xfId="0" applyFill="1" applyBorder="1" applyAlignment="1" applyProtection="1">
      <alignment horizontal="center" vertical="center" wrapText="1"/>
      <protection locked="0"/>
    </xf>
    <xf numFmtId="0" fontId="16" fillId="0" borderId="0" xfId="0" applyFont="1"/>
    <xf numFmtId="165" fontId="1" fillId="2" borderId="0" xfId="1" applyNumberFormat="1" applyFont="1" applyFill="1" applyBorder="1" applyAlignment="1" applyProtection="1">
      <alignment horizontal="center" vertical="center"/>
      <protection locked="0"/>
    </xf>
    <xf numFmtId="0" fontId="1" fillId="2" borderId="19" xfId="9" applyFill="1" applyBorder="1" applyAlignment="1" applyProtection="1">
      <alignment horizontal="center" vertical="center" wrapText="1"/>
      <protection locked="0"/>
    </xf>
    <xf numFmtId="0" fontId="1" fillId="2" borderId="19" xfId="9" applyFill="1" applyBorder="1" applyAlignment="1" applyProtection="1">
      <alignment horizontal="center" vertical="center"/>
      <protection locked="0"/>
    </xf>
    <xf numFmtId="0" fontId="1" fillId="2" borderId="19" xfId="5" applyFont="1" applyFill="1" applyBorder="1" applyProtection="1">
      <alignment horizontal="center" vertical="center"/>
    </xf>
    <xf numFmtId="0" fontId="0" fillId="0" borderId="20" xfId="0" applyBorder="1" applyAlignment="1">
      <alignment horizontal="center" vertical="center"/>
    </xf>
    <xf numFmtId="0" fontId="0" fillId="2" borderId="21" xfId="0" applyFill="1" applyBorder="1" applyAlignment="1" applyProtection="1">
      <alignment horizontal="center" vertical="center" wrapText="1"/>
      <protection locked="0"/>
    </xf>
    <xf numFmtId="0" fontId="2" fillId="2" borderId="22" xfId="0" applyFont="1" applyFill="1" applyBorder="1" applyAlignment="1" applyProtection="1">
      <alignment horizontal="center" vertical="center" wrapText="1"/>
      <protection locked="0"/>
    </xf>
    <xf numFmtId="0" fontId="0" fillId="0" borderId="22" xfId="0" applyBorder="1" applyAlignment="1" applyProtection="1">
      <alignment horizontal="center" vertical="center"/>
      <protection locked="0"/>
    </xf>
    <xf numFmtId="0" fontId="0" fillId="2" borderId="22" xfId="0" applyFill="1" applyBorder="1" applyAlignment="1" applyProtection="1">
      <alignment horizontal="center" vertical="center"/>
      <protection locked="0"/>
    </xf>
    <xf numFmtId="49" fontId="1" fillId="2" borderId="22" xfId="7" applyFont="1" applyFill="1" applyBorder="1" applyAlignment="1" applyProtection="1">
      <alignment horizontal="center" vertical="center" wrapText="1"/>
      <protection locked="0"/>
    </xf>
    <xf numFmtId="170" fontId="1" fillId="2" borderId="22" xfId="8" applyNumberFormat="1" applyFont="1" applyFill="1" applyBorder="1" applyAlignment="1" applyProtection="1">
      <alignment horizontal="center" vertical="center" wrapText="1"/>
      <protection locked="0"/>
    </xf>
    <xf numFmtId="0" fontId="0" fillId="2" borderId="22" xfId="0" applyFill="1" applyBorder="1" applyAlignment="1" applyProtection="1">
      <alignment horizontal="center" vertical="center" wrapText="1"/>
      <protection locked="0"/>
    </xf>
    <xf numFmtId="0" fontId="6" fillId="2" borderId="23" xfId="0" applyFont="1" applyFill="1" applyBorder="1" applyAlignment="1">
      <alignment horizontal="center" vertical="center"/>
    </xf>
  </cellXfs>
  <cellStyles count="10">
    <cellStyle name="BodyStyle" xfId="7" xr:uid="{9B96B331-6651-4ADA-BDB8-9F27F7EEA2F4}"/>
    <cellStyle name="Currency 2" xfId="8" xr:uid="{6C7F793E-28FD-435E-B67C-64DA5B18B9E4}"/>
    <cellStyle name="HeaderStyle 2" xfId="5" xr:uid="{AF3EA9CF-483A-44BE-A0F6-9E07EEDD470C}"/>
    <cellStyle name="Hipervínculo" xfId="2" builtinId="8"/>
    <cellStyle name="MainTitle" xfId="4" xr:uid="{BD93935A-F715-475C-A448-17B4A44CAC67}"/>
    <cellStyle name="Moneda" xfId="1" builtinId="4"/>
    <cellStyle name="Moneda [0] 2" xfId="3" xr:uid="{2A31843C-39FD-4876-B75F-B9C11194789C}"/>
    <cellStyle name="Moneda 2" xfId="6" xr:uid="{C8A36A88-2125-49CA-BDA2-34D28E932288}"/>
    <cellStyle name="Normal" xfId="0" builtinId="0"/>
    <cellStyle name="Normal 3" xfId="9" xr:uid="{0D467580-A04E-4343-BF10-543CE75465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1485900</xdr:colOff>
      <xdr:row>1</xdr:row>
      <xdr:rowOff>57150</xdr:rowOff>
    </xdr:from>
    <xdr:to>
      <xdr:col>17</xdr:col>
      <xdr:colOff>933451</xdr:colOff>
      <xdr:row>1</xdr:row>
      <xdr:rowOff>733425</xdr:rowOff>
    </xdr:to>
    <xdr:pic>
      <xdr:nvPicPr>
        <xdr:cNvPr id="2" name="Imagen 2">
          <a:extLst>
            <a:ext uri="{FF2B5EF4-FFF2-40B4-BE49-F238E27FC236}">
              <a16:creationId xmlns:a16="http://schemas.microsoft.com/office/drawing/2014/main" id="{B6D9AC78-226D-4850-98FD-FCE1682424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30875" y="228600"/>
          <a:ext cx="1409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2476500</xdr:colOff>
      <xdr:row>1</xdr:row>
      <xdr:rowOff>123825</xdr:rowOff>
    </xdr:from>
    <xdr:to>
      <xdr:col>2</xdr:col>
      <xdr:colOff>4610100</xdr:colOff>
      <xdr:row>1</xdr:row>
      <xdr:rowOff>647700</xdr:rowOff>
    </xdr:to>
    <xdr:pic>
      <xdr:nvPicPr>
        <xdr:cNvPr id="3" name="Imagen 4">
          <a:extLst>
            <a:ext uri="{FF2B5EF4-FFF2-40B4-BE49-F238E27FC236}">
              <a16:creationId xmlns:a16="http://schemas.microsoft.com/office/drawing/2014/main" id="{B3E6B28F-1088-486A-B79B-06470E0DA73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52900" y="295275"/>
          <a:ext cx="21336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dir.riesgoensalud@subredsur.gov.co" TargetMode="External"/><Relationship Id="rId7" Type="http://schemas.openxmlformats.org/officeDocument/2006/relationships/drawing" Target="../drawings/drawing1.xml"/><Relationship Id="rId2" Type="http://schemas.openxmlformats.org/officeDocument/2006/relationships/hyperlink" Target="mailto:dir.urgencias@subredsur.gov.co" TargetMode="External"/><Relationship Id="rId1" Type="http://schemas.openxmlformats.org/officeDocument/2006/relationships/hyperlink" Target="mailto:jefe.sistemastics@subredsur.gov.co" TargetMode="External"/><Relationship Id="rId6" Type="http://schemas.openxmlformats.org/officeDocument/2006/relationships/printerSettings" Target="../printerSettings/printerSettings1.bin"/><Relationship Id="rId5" Type="http://schemas.openxmlformats.org/officeDocument/2006/relationships/hyperlink" Target="mailto:dir.urgencias@subredsur.gov.co" TargetMode="External"/><Relationship Id="rId4" Type="http://schemas.openxmlformats.org/officeDocument/2006/relationships/hyperlink" Target="mailto:dir.urgencias@subredsur.gov.co" TargetMode="Externa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10949-D4AA-41AF-B316-5FDB676B8858}">
  <dimension ref="A1:W458"/>
  <sheetViews>
    <sheetView tabSelected="1" zoomScale="82" zoomScaleNormal="82" workbookViewId="0">
      <pane xSplit="3" ySplit="6" topLeftCell="D7" activePane="bottomRight" state="frozen"/>
      <selection pane="topRight" activeCell="D1" sqref="D1"/>
      <selection pane="bottomLeft" activeCell="A7" sqref="A7"/>
      <selection pane="bottomRight" activeCell="B2" sqref="B2:R2"/>
    </sheetView>
  </sheetViews>
  <sheetFormatPr baseColWidth="10" defaultColWidth="9.140625" defaultRowHeight="12.75" x14ac:dyDescent="0.2"/>
  <cols>
    <col min="1" max="1" width="2.7109375" style="1" customWidth="1"/>
    <col min="2" max="2" width="22.42578125" style="1" customWidth="1"/>
    <col min="3" max="3" width="73.140625" style="2" customWidth="1"/>
    <col min="4" max="4" width="22.28515625" style="3" customWidth="1"/>
    <col min="5" max="5" width="21.5703125" style="3" customWidth="1"/>
    <col min="6" max="6" width="21.28515625" style="1" customWidth="1"/>
    <col min="7" max="7" width="24.42578125" style="3" customWidth="1"/>
    <col min="8" max="8" width="19.7109375" style="3" customWidth="1"/>
    <col min="9" max="9" width="20.7109375" style="3" customWidth="1"/>
    <col min="10" max="10" width="27.140625" style="4" customWidth="1"/>
    <col min="11" max="11" width="24.28515625" style="5" customWidth="1"/>
    <col min="12" max="12" width="20.28515625" style="3" customWidth="1"/>
    <col min="13" max="13" width="16.5703125" style="3" customWidth="1"/>
    <col min="14" max="14" width="19.28515625" style="3" customWidth="1"/>
    <col min="15" max="15" width="18" style="3" customWidth="1"/>
    <col min="16" max="16" width="39.28515625" style="3" customWidth="1"/>
    <col min="17" max="17" width="29.42578125" style="3" customWidth="1"/>
    <col min="18" max="18" width="42.85546875" style="3" customWidth="1"/>
    <col min="19" max="22" width="9.140625" style="7"/>
    <col min="23" max="23" width="16.5703125" style="7" customWidth="1"/>
    <col min="24" max="248" width="9.140625" style="7"/>
    <col min="249" max="249" width="2.7109375" style="7" customWidth="1"/>
    <col min="250" max="250" width="22.42578125" style="7" customWidth="1"/>
    <col min="251" max="251" width="73.140625" style="7" customWidth="1"/>
    <col min="252" max="252" width="22.28515625" style="7" customWidth="1"/>
    <col min="253" max="253" width="21.5703125" style="7" customWidth="1"/>
    <col min="254" max="254" width="21.28515625" style="7" customWidth="1"/>
    <col min="255" max="257" width="0" style="7" hidden="1" customWidth="1"/>
    <col min="258" max="258" width="27.140625" style="7" customWidth="1"/>
    <col min="259" max="259" width="24.28515625" style="7" customWidth="1"/>
    <col min="260" max="263" width="0" style="7" hidden="1" customWidth="1"/>
    <col min="264" max="264" width="39.28515625" style="7" customWidth="1"/>
    <col min="265" max="265" width="29.42578125" style="7" customWidth="1"/>
    <col min="266" max="266" width="42.85546875" style="7" customWidth="1"/>
    <col min="267" max="267" width="38" style="7" customWidth="1"/>
    <col min="268" max="269" width="17.42578125" style="7" customWidth="1"/>
    <col min="270" max="272" width="17.28515625" style="7" customWidth="1"/>
    <col min="273" max="273" width="45.7109375" style="7" customWidth="1"/>
    <col min="274" max="278" width="9.140625" style="7"/>
    <col min="279" max="279" width="16.5703125" style="7" customWidth="1"/>
    <col min="280" max="504" width="9.140625" style="7"/>
    <col min="505" max="505" width="2.7109375" style="7" customWidth="1"/>
    <col min="506" max="506" width="22.42578125" style="7" customWidth="1"/>
    <col min="507" max="507" width="73.140625" style="7" customWidth="1"/>
    <col min="508" max="508" width="22.28515625" style="7" customWidth="1"/>
    <col min="509" max="509" width="21.5703125" style="7" customWidth="1"/>
    <col min="510" max="510" width="21.28515625" style="7" customWidth="1"/>
    <col min="511" max="513" width="0" style="7" hidden="1" customWidth="1"/>
    <col min="514" max="514" width="27.140625" style="7" customWidth="1"/>
    <col min="515" max="515" width="24.28515625" style="7" customWidth="1"/>
    <col min="516" max="519" width="0" style="7" hidden="1" customWidth="1"/>
    <col min="520" max="520" width="39.28515625" style="7" customWidth="1"/>
    <col min="521" max="521" width="29.42578125" style="7" customWidth="1"/>
    <col min="522" max="522" width="42.85546875" style="7" customWidth="1"/>
    <col min="523" max="523" width="38" style="7" customWidth="1"/>
    <col min="524" max="525" width="17.42578125" style="7" customWidth="1"/>
    <col min="526" max="528" width="17.28515625" style="7" customWidth="1"/>
    <col min="529" max="529" width="45.7109375" style="7" customWidth="1"/>
    <col min="530" max="534" width="9.140625" style="7"/>
    <col min="535" max="535" width="16.5703125" style="7" customWidth="1"/>
    <col min="536" max="760" width="9.140625" style="7"/>
    <col min="761" max="761" width="2.7109375" style="7" customWidth="1"/>
    <col min="762" max="762" width="22.42578125" style="7" customWidth="1"/>
    <col min="763" max="763" width="73.140625" style="7" customWidth="1"/>
    <col min="764" max="764" width="22.28515625" style="7" customWidth="1"/>
    <col min="765" max="765" width="21.5703125" style="7" customWidth="1"/>
    <col min="766" max="766" width="21.28515625" style="7" customWidth="1"/>
    <col min="767" max="769" width="0" style="7" hidden="1" customWidth="1"/>
    <col min="770" max="770" width="27.140625" style="7" customWidth="1"/>
    <col min="771" max="771" width="24.28515625" style="7" customWidth="1"/>
    <col min="772" max="775" width="0" style="7" hidden="1" customWidth="1"/>
    <col min="776" max="776" width="39.28515625" style="7" customWidth="1"/>
    <col min="777" max="777" width="29.42578125" style="7" customWidth="1"/>
    <col min="778" max="778" width="42.85546875" style="7" customWidth="1"/>
    <col min="779" max="779" width="38" style="7" customWidth="1"/>
    <col min="780" max="781" width="17.42578125" style="7" customWidth="1"/>
    <col min="782" max="784" width="17.28515625" style="7" customWidth="1"/>
    <col min="785" max="785" width="45.7109375" style="7" customWidth="1"/>
    <col min="786" max="790" width="9.140625" style="7"/>
    <col min="791" max="791" width="16.5703125" style="7" customWidth="1"/>
    <col min="792" max="1016" width="9.140625" style="7"/>
    <col min="1017" max="1017" width="2.7109375" style="7" customWidth="1"/>
    <col min="1018" max="1018" width="22.42578125" style="7" customWidth="1"/>
    <col min="1019" max="1019" width="73.140625" style="7" customWidth="1"/>
    <col min="1020" max="1020" width="22.28515625" style="7" customWidth="1"/>
    <col min="1021" max="1021" width="21.5703125" style="7" customWidth="1"/>
    <col min="1022" max="1022" width="21.28515625" style="7" customWidth="1"/>
    <col min="1023" max="1025" width="0" style="7" hidden="1" customWidth="1"/>
    <col min="1026" max="1026" width="27.140625" style="7" customWidth="1"/>
    <col min="1027" max="1027" width="24.28515625" style="7" customWidth="1"/>
    <col min="1028" max="1031" width="0" style="7" hidden="1" customWidth="1"/>
    <col min="1032" max="1032" width="39.28515625" style="7" customWidth="1"/>
    <col min="1033" max="1033" width="29.42578125" style="7" customWidth="1"/>
    <col min="1034" max="1034" width="42.85546875" style="7" customWidth="1"/>
    <col min="1035" max="1035" width="38" style="7" customWidth="1"/>
    <col min="1036" max="1037" width="17.42578125" style="7" customWidth="1"/>
    <col min="1038" max="1040" width="17.28515625" style="7" customWidth="1"/>
    <col min="1041" max="1041" width="45.7109375" style="7" customWidth="1"/>
    <col min="1042" max="1046" width="9.140625" style="7"/>
    <col min="1047" max="1047" width="16.5703125" style="7" customWidth="1"/>
    <col min="1048" max="1272" width="9.140625" style="7"/>
    <col min="1273" max="1273" width="2.7109375" style="7" customWidth="1"/>
    <col min="1274" max="1274" width="22.42578125" style="7" customWidth="1"/>
    <col min="1275" max="1275" width="73.140625" style="7" customWidth="1"/>
    <col min="1276" max="1276" width="22.28515625" style="7" customWidth="1"/>
    <col min="1277" max="1277" width="21.5703125" style="7" customWidth="1"/>
    <col min="1278" max="1278" width="21.28515625" style="7" customWidth="1"/>
    <col min="1279" max="1281" width="0" style="7" hidden="1" customWidth="1"/>
    <col min="1282" max="1282" width="27.140625" style="7" customWidth="1"/>
    <col min="1283" max="1283" width="24.28515625" style="7" customWidth="1"/>
    <col min="1284" max="1287" width="0" style="7" hidden="1" customWidth="1"/>
    <col min="1288" max="1288" width="39.28515625" style="7" customWidth="1"/>
    <col min="1289" max="1289" width="29.42578125" style="7" customWidth="1"/>
    <col min="1290" max="1290" width="42.85546875" style="7" customWidth="1"/>
    <col min="1291" max="1291" width="38" style="7" customWidth="1"/>
    <col min="1292" max="1293" width="17.42578125" style="7" customWidth="1"/>
    <col min="1294" max="1296" width="17.28515625" style="7" customWidth="1"/>
    <col min="1297" max="1297" width="45.7109375" style="7" customWidth="1"/>
    <col min="1298" max="1302" width="9.140625" style="7"/>
    <col min="1303" max="1303" width="16.5703125" style="7" customWidth="1"/>
    <col min="1304" max="1528" width="9.140625" style="7"/>
    <col min="1529" max="1529" width="2.7109375" style="7" customWidth="1"/>
    <col min="1530" max="1530" width="22.42578125" style="7" customWidth="1"/>
    <col min="1531" max="1531" width="73.140625" style="7" customWidth="1"/>
    <col min="1532" max="1532" width="22.28515625" style="7" customWidth="1"/>
    <col min="1533" max="1533" width="21.5703125" style="7" customWidth="1"/>
    <col min="1534" max="1534" width="21.28515625" style="7" customWidth="1"/>
    <col min="1535" max="1537" width="0" style="7" hidden="1" customWidth="1"/>
    <col min="1538" max="1538" width="27.140625" style="7" customWidth="1"/>
    <col min="1539" max="1539" width="24.28515625" style="7" customWidth="1"/>
    <col min="1540" max="1543" width="0" style="7" hidden="1" customWidth="1"/>
    <col min="1544" max="1544" width="39.28515625" style="7" customWidth="1"/>
    <col min="1545" max="1545" width="29.42578125" style="7" customWidth="1"/>
    <col min="1546" max="1546" width="42.85546875" style="7" customWidth="1"/>
    <col min="1547" max="1547" width="38" style="7" customWidth="1"/>
    <col min="1548" max="1549" width="17.42578125" style="7" customWidth="1"/>
    <col min="1550" max="1552" width="17.28515625" style="7" customWidth="1"/>
    <col min="1553" max="1553" width="45.7109375" style="7" customWidth="1"/>
    <col min="1554" max="1558" width="9.140625" style="7"/>
    <col min="1559" max="1559" width="16.5703125" style="7" customWidth="1"/>
    <col min="1560" max="1784" width="9.140625" style="7"/>
    <col min="1785" max="1785" width="2.7109375" style="7" customWidth="1"/>
    <col min="1786" max="1786" width="22.42578125" style="7" customWidth="1"/>
    <col min="1787" max="1787" width="73.140625" style="7" customWidth="1"/>
    <col min="1788" max="1788" width="22.28515625" style="7" customWidth="1"/>
    <col min="1789" max="1789" width="21.5703125" style="7" customWidth="1"/>
    <col min="1790" max="1790" width="21.28515625" style="7" customWidth="1"/>
    <col min="1791" max="1793" width="0" style="7" hidden="1" customWidth="1"/>
    <col min="1794" max="1794" width="27.140625" style="7" customWidth="1"/>
    <col min="1795" max="1795" width="24.28515625" style="7" customWidth="1"/>
    <col min="1796" max="1799" width="0" style="7" hidden="1" customWidth="1"/>
    <col min="1800" max="1800" width="39.28515625" style="7" customWidth="1"/>
    <col min="1801" max="1801" width="29.42578125" style="7" customWidth="1"/>
    <col min="1802" max="1802" width="42.85546875" style="7" customWidth="1"/>
    <col min="1803" max="1803" width="38" style="7" customWidth="1"/>
    <col min="1804" max="1805" width="17.42578125" style="7" customWidth="1"/>
    <col min="1806" max="1808" width="17.28515625" style="7" customWidth="1"/>
    <col min="1809" max="1809" width="45.7109375" style="7" customWidth="1"/>
    <col min="1810" max="1814" width="9.140625" style="7"/>
    <col min="1815" max="1815" width="16.5703125" style="7" customWidth="1"/>
    <col min="1816" max="2040" width="9.140625" style="7"/>
    <col min="2041" max="2041" width="2.7109375" style="7" customWidth="1"/>
    <col min="2042" max="2042" width="22.42578125" style="7" customWidth="1"/>
    <col min="2043" max="2043" width="73.140625" style="7" customWidth="1"/>
    <col min="2044" max="2044" width="22.28515625" style="7" customWidth="1"/>
    <col min="2045" max="2045" width="21.5703125" style="7" customWidth="1"/>
    <col min="2046" max="2046" width="21.28515625" style="7" customWidth="1"/>
    <col min="2047" max="2049" width="0" style="7" hidden="1" customWidth="1"/>
    <col min="2050" max="2050" width="27.140625" style="7" customWidth="1"/>
    <col min="2051" max="2051" width="24.28515625" style="7" customWidth="1"/>
    <col min="2052" max="2055" width="0" style="7" hidden="1" customWidth="1"/>
    <col min="2056" max="2056" width="39.28515625" style="7" customWidth="1"/>
    <col min="2057" max="2057" width="29.42578125" style="7" customWidth="1"/>
    <col min="2058" max="2058" width="42.85546875" style="7" customWidth="1"/>
    <col min="2059" max="2059" width="38" style="7" customWidth="1"/>
    <col min="2060" max="2061" width="17.42578125" style="7" customWidth="1"/>
    <col min="2062" max="2064" width="17.28515625" style="7" customWidth="1"/>
    <col min="2065" max="2065" width="45.7109375" style="7" customWidth="1"/>
    <col min="2066" max="2070" width="9.140625" style="7"/>
    <col min="2071" max="2071" width="16.5703125" style="7" customWidth="1"/>
    <col min="2072" max="2296" width="9.140625" style="7"/>
    <col min="2297" max="2297" width="2.7109375" style="7" customWidth="1"/>
    <col min="2298" max="2298" width="22.42578125" style="7" customWidth="1"/>
    <col min="2299" max="2299" width="73.140625" style="7" customWidth="1"/>
    <col min="2300" max="2300" width="22.28515625" style="7" customWidth="1"/>
    <col min="2301" max="2301" width="21.5703125" style="7" customWidth="1"/>
    <col min="2302" max="2302" width="21.28515625" style="7" customWidth="1"/>
    <col min="2303" max="2305" width="0" style="7" hidden="1" customWidth="1"/>
    <col min="2306" max="2306" width="27.140625" style="7" customWidth="1"/>
    <col min="2307" max="2307" width="24.28515625" style="7" customWidth="1"/>
    <col min="2308" max="2311" width="0" style="7" hidden="1" customWidth="1"/>
    <col min="2312" max="2312" width="39.28515625" style="7" customWidth="1"/>
    <col min="2313" max="2313" width="29.42578125" style="7" customWidth="1"/>
    <col min="2314" max="2314" width="42.85546875" style="7" customWidth="1"/>
    <col min="2315" max="2315" width="38" style="7" customWidth="1"/>
    <col min="2316" max="2317" width="17.42578125" style="7" customWidth="1"/>
    <col min="2318" max="2320" width="17.28515625" style="7" customWidth="1"/>
    <col min="2321" max="2321" width="45.7109375" style="7" customWidth="1"/>
    <col min="2322" max="2326" width="9.140625" style="7"/>
    <col min="2327" max="2327" width="16.5703125" style="7" customWidth="1"/>
    <col min="2328" max="2552" width="9.140625" style="7"/>
    <col min="2553" max="2553" width="2.7109375" style="7" customWidth="1"/>
    <col min="2554" max="2554" width="22.42578125" style="7" customWidth="1"/>
    <col min="2555" max="2555" width="73.140625" style="7" customWidth="1"/>
    <col min="2556" max="2556" width="22.28515625" style="7" customWidth="1"/>
    <col min="2557" max="2557" width="21.5703125" style="7" customWidth="1"/>
    <col min="2558" max="2558" width="21.28515625" style="7" customWidth="1"/>
    <col min="2559" max="2561" width="0" style="7" hidden="1" customWidth="1"/>
    <col min="2562" max="2562" width="27.140625" style="7" customWidth="1"/>
    <col min="2563" max="2563" width="24.28515625" style="7" customWidth="1"/>
    <col min="2564" max="2567" width="0" style="7" hidden="1" customWidth="1"/>
    <col min="2568" max="2568" width="39.28515625" style="7" customWidth="1"/>
    <col min="2569" max="2569" width="29.42578125" style="7" customWidth="1"/>
    <col min="2570" max="2570" width="42.85546875" style="7" customWidth="1"/>
    <col min="2571" max="2571" width="38" style="7" customWidth="1"/>
    <col min="2572" max="2573" width="17.42578125" style="7" customWidth="1"/>
    <col min="2574" max="2576" width="17.28515625" style="7" customWidth="1"/>
    <col min="2577" max="2577" width="45.7109375" style="7" customWidth="1"/>
    <col min="2578" max="2582" width="9.140625" style="7"/>
    <col min="2583" max="2583" width="16.5703125" style="7" customWidth="1"/>
    <col min="2584" max="2808" width="9.140625" style="7"/>
    <col min="2809" max="2809" width="2.7109375" style="7" customWidth="1"/>
    <col min="2810" max="2810" width="22.42578125" style="7" customWidth="1"/>
    <col min="2811" max="2811" width="73.140625" style="7" customWidth="1"/>
    <col min="2812" max="2812" width="22.28515625" style="7" customWidth="1"/>
    <col min="2813" max="2813" width="21.5703125" style="7" customWidth="1"/>
    <col min="2814" max="2814" width="21.28515625" style="7" customWidth="1"/>
    <col min="2815" max="2817" width="0" style="7" hidden="1" customWidth="1"/>
    <col min="2818" max="2818" width="27.140625" style="7" customWidth="1"/>
    <col min="2819" max="2819" width="24.28515625" style="7" customWidth="1"/>
    <col min="2820" max="2823" width="0" style="7" hidden="1" customWidth="1"/>
    <col min="2824" max="2824" width="39.28515625" style="7" customWidth="1"/>
    <col min="2825" max="2825" width="29.42578125" style="7" customWidth="1"/>
    <col min="2826" max="2826" width="42.85546875" style="7" customWidth="1"/>
    <col min="2827" max="2827" width="38" style="7" customWidth="1"/>
    <col min="2828" max="2829" width="17.42578125" style="7" customWidth="1"/>
    <col min="2830" max="2832" width="17.28515625" style="7" customWidth="1"/>
    <col min="2833" max="2833" width="45.7109375" style="7" customWidth="1"/>
    <col min="2834" max="2838" width="9.140625" style="7"/>
    <col min="2839" max="2839" width="16.5703125" style="7" customWidth="1"/>
    <col min="2840" max="3064" width="9.140625" style="7"/>
    <col min="3065" max="3065" width="2.7109375" style="7" customWidth="1"/>
    <col min="3066" max="3066" width="22.42578125" style="7" customWidth="1"/>
    <col min="3067" max="3067" width="73.140625" style="7" customWidth="1"/>
    <col min="3068" max="3068" width="22.28515625" style="7" customWidth="1"/>
    <col min="3069" max="3069" width="21.5703125" style="7" customWidth="1"/>
    <col min="3070" max="3070" width="21.28515625" style="7" customWidth="1"/>
    <col min="3071" max="3073" width="0" style="7" hidden="1" customWidth="1"/>
    <col min="3074" max="3074" width="27.140625" style="7" customWidth="1"/>
    <col min="3075" max="3075" width="24.28515625" style="7" customWidth="1"/>
    <col min="3076" max="3079" width="0" style="7" hidden="1" customWidth="1"/>
    <col min="3080" max="3080" width="39.28515625" style="7" customWidth="1"/>
    <col min="3081" max="3081" width="29.42578125" style="7" customWidth="1"/>
    <col min="3082" max="3082" width="42.85546875" style="7" customWidth="1"/>
    <col min="3083" max="3083" width="38" style="7" customWidth="1"/>
    <col min="3084" max="3085" width="17.42578125" style="7" customWidth="1"/>
    <col min="3086" max="3088" width="17.28515625" style="7" customWidth="1"/>
    <col min="3089" max="3089" width="45.7109375" style="7" customWidth="1"/>
    <col min="3090" max="3094" width="9.140625" style="7"/>
    <col min="3095" max="3095" width="16.5703125" style="7" customWidth="1"/>
    <col min="3096" max="3320" width="9.140625" style="7"/>
    <col min="3321" max="3321" width="2.7109375" style="7" customWidth="1"/>
    <col min="3322" max="3322" width="22.42578125" style="7" customWidth="1"/>
    <col min="3323" max="3323" width="73.140625" style="7" customWidth="1"/>
    <col min="3324" max="3324" width="22.28515625" style="7" customWidth="1"/>
    <col min="3325" max="3325" width="21.5703125" style="7" customWidth="1"/>
    <col min="3326" max="3326" width="21.28515625" style="7" customWidth="1"/>
    <col min="3327" max="3329" width="0" style="7" hidden="1" customWidth="1"/>
    <col min="3330" max="3330" width="27.140625" style="7" customWidth="1"/>
    <col min="3331" max="3331" width="24.28515625" style="7" customWidth="1"/>
    <col min="3332" max="3335" width="0" style="7" hidden="1" customWidth="1"/>
    <col min="3336" max="3336" width="39.28515625" style="7" customWidth="1"/>
    <col min="3337" max="3337" width="29.42578125" style="7" customWidth="1"/>
    <col min="3338" max="3338" width="42.85546875" style="7" customWidth="1"/>
    <col min="3339" max="3339" width="38" style="7" customWidth="1"/>
    <col min="3340" max="3341" width="17.42578125" style="7" customWidth="1"/>
    <col min="3342" max="3344" width="17.28515625" style="7" customWidth="1"/>
    <col min="3345" max="3345" width="45.7109375" style="7" customWidth="1"/>
    <col min="3346" max="3350" width="9.140625" style="7"/>
    <col min="3351" max="3351" width="16.5703125" style="7" customWidth="1"/>
    <col min="3352" max="3576" width="9.140625" style="7"/>
    <col min="3577" max="3577" width="2.7109375" style="7" customWidth="1"/>
    <col min="3578" max="3578" width="22.42578125" style="7" customWidth="1"/>
    <col min="3579" max="3579" width="73.140625" style="7" customWidth="1"/>
    <col min="3580" max="3580" width="22.28515625" style="7" customWidth="1"/>
    <col min="3581" max="3581" width="21.5703125" style="7" customWidth="1"/>
    <col min="3582" max="3582" width="21.28515625" style="7" customWidth="1"/>
    <col min="3583" max="3585" width="0" style="7" hidden="1" customWidth="1"/>
    <col min="3586" max="3586" width="27.140625" style="7" customWidth="1"/>
    <col min="3587" max="3587" width="24.28515625" style="7" customWidth="1"/>
    <col min="3588" max="3591" width="0" style="7" hidden="1" customWidth="1"/>
    <col min="3592" max="3592" width="39.28515625" style="7" customWidth="1"/>
    <col min="3593" max="3593" width="29.42578125" style="7" customWidth="1"/>
    <col min="3594" max="3594" width="42.85546875" style="7" customWidth="1"/>
    <col min="3595" max="3595" width="38" style="7" customWidth="1"/>
    <col min="3596" max="3597" width="17.42578125" style="7" customWidth="1"/>
    <col min="3598" max="3600" width="17.28515625" style="7" customWidth="1"/>
    <col min="3601" max="3601" width="45.7109375" style="7" customWidth="1"/>
    <col min="3602" max="3606" width="9.140625" style="7"/>
    <col min="3607" max="3607" width="16.5703125" style="7" customWidth="1"/>
    <col min="3608" max="3832" width="9.140625" style="7"/>
    <col min="3833" max="3833" width="2.7109375" style="7" customWidth="1"/>
    <col min="3834" max="3834" width="22.42578125" style="7" customWidth="1"/>
    <col min="3835" max="3835" width="73.140625" style="7" customWidth="1"/>
    <col min="3836" max="3836" width="22.28515625" style="7" customWidth="1"/>
    <col min="3837" max="3837" width="21.5703125" style="7" customWidth="1"/>
    <col min="3838" max="3838" width="21.28515625" style="7" customWidth="1"/>
    <col min="3839" max="3841" width="0" style="7" hidden="1" customWidth="1"/>
    <col min="3842" max="3842" width="27.140625" style="7" customWidth="1"/>
    <col min="3843" max="3843" width="24.28515625" style="7" customWidth="1"/>
    <col min="3844" max="3847" width="0" style="7" hidden="1" customWidth="1"/>
    <col min="3848" max="3848" width="39.28515625" style="7" customWidth="1"/>
    <col min="3849" max="3849" width="29.42578125" style="7" customWidth="1"/>
    <col min="3850" max="3850" width="42.85546875" style="7" customWidth="1"/>
    <col min="3851" max="3851" width="38" style="7" customWidth="1"/>
    <col min="3852" max="3853" width="17.42578125" style="7" customWidth="1"/>
    <col min="3854" max="3856" width="17.28515625" style="7" customWidth="1"/>
    <col min="3857" max="3857" width="45.7109375" style="7" customWidth="1"/>
    <col min="3858" max="3862" width="9.140625" style="7"/>
    <col min="3863" max="3863" width="16.5703125" style="7" customWidth="1"/>
    <col min="3864" max="4088" width="9.140625" style="7"/>
    <col min="4089" max="4089" width="2.7109375" style="7" customWidth="1"/>
    <col min="4090" max="4090" width="22.42578125" style="7" customWidth="1"/>
    <col min="4091" max="4091" width="73.140625" style="7" customWidth="1"/>
    <col min="4092" max="4092" width="22.28515625" style="7" customWidth="1"/>
    <col min="4093" max="4093" width="21.5703125" style="7" customWidth="1"/>
    <col min="4094" max="4094" width="21.28515625" style="7" customWidth="1"/>
    <col min="4095" max="4097" width="0" style="7" hidden="1" customWidth="1"/>
    <col min="4098" max="4098" width="27.140625" style="7" customWidth="1"/>
    <col min="4099" max="4099" width="24.28515625" style="7" customWidth="1"/>
    <col min="4100" max="4103" width="0" style="7" hidden="1" customWidth="1"/>
    <col min="4104" max="4104" width="39.28515625" style="7" customWidth="1"/>
    <col min="4105" max="4105" width="29.42578125" style="7" customWidth="1"/>
    <col min="4106" max="4106" width="42.85546875" style="7" customWidth="1"/>
    <col min="4107" max="4107" width="38" style="7" customWidth="1"/>
    <col min="4108" max="4109" width="17.42578125" style="7" customWidth="1"/>
    <col min="4110" max="4112" width="17.28515625" style="7" customWidth="1"/>
    <col min="4113" max="4113" width="45.7109375" style="7" customWidth="1"/>
    <col min="4114" max="4118" width="9.140625" style="7"/>
    <col min="4119" max="4119" width="16.5703125" style="7" customWidth="1"/>
    <col min="4120" max="4344" width="9.140625" style="7"/>
    <col min="4345" max="4345" width="2.7109375" style="7" customWidth="1"/>
    <col min="4346" max="4346" width="22.42578125" style="7" customWidth="1"/>
    <col min="4347" max="4347" width="73.140625" style="7" customWidth="1"/>
    <col min="4348" max="4348" width="22.28515625" style="7" customWidth="1"/>
    <col min="4349" max="4349" width="21.5703125" style="7" customWidth="1"/>
    <col min="4350" max="4350" width="21.28515625" style="7" customWidth="1"/>
    <col min="4351" max="4353" width="0" style="7" hidden="1" customWidth="1"/>
    <col min="4354" max="4354" width="27.140625" style="7" customWidth="1"/>
    <col min="4355" max="4355" width="24.28515625" style="7" customWidth="1"/>
    <col min="4356" max="4359" width="0" style="7" hidden="1" customWidth="1"/>
    <col min="4360" max="4360" width="39.28515625" style="7" customWidth="1"/>
    <col min="4361" max="4361" width="29.42578125" style="7" customWidth="1"/>
    <col min="4362" max="4362" width="42.85546875" style="7" customWidth="1"/>
    <col min="4363" max="4363" width="38" style="7" customWidth="1"/>
    <col min="4364" max="4365" width="17.42578125" style="7" customWidth="1"/>
    <col min="4366" max="4368" width="17.28515625" style="7" customWidth="1"/>
    <col min="4369" max="4369" width="45.7109375" style="7" customWidth="1"/>
    <col min="4370" max="4374" width="9.140625" style="7"/>
    <col min="4375" max="4375" width="16.5703125" style="7" customWidth="1"/>
    <col min="4376" max="4600" width="9.140625" style="7"/>
    <col min="4601" max="4601" width="2.7109375" style="7" customWidth="1"/>
    <col min="4602" max="4602" width="22.42578125" style="7" customWidth="1"/>
    <col min="4603" max="4603" width="73.140625" style="7" customWidth="1"/>
    <col min="4604" max="4604" width="22.28515625" style="7" customWidth="1"/>
    <col min="4605" max="4605" width="21.5703125" style="7" customWidth="1"/>
    <col min="4606" max="4606" width="21.28515625" style="7" customWidth="1"/>
    <col min="4607" max="4609" width="0" style="7" hidden="1" customWidth="1"/>
    <col min="4610" max="4610" width="27.140625" style="7" customWidth="1"/>
    <col min="4611" max="4611" width="24.28515625" style="7" customWidth="1"/>
    <col min="4612" max="4615" width="0" style="7" hidden="1" customWidth="1"/>
    <col min="4616" max="4616" width="39.28515625" style="7" customWidth="1"/>
    <col min="4617" max="4617" width="29.42578125" style="7" customWidth="1"/>
    <col min="4618" max="4618" width="42.85546875" style="7" customWidth="1"/>
    <col min="4619" max="4619" width="38" style="7" customWidth="1"/>
    <col min="4620" max="4621" width="17.42578125" style="7" customWidth="1"/>
    <col min="4622" max="4624" width="17.28515625" style="7" customWidth="1"/>
    <col min="4625" max="4625" width="45.7109375" style="7" customWidth="1"/>
    <col min="4626" max="4630" width="9.140625" style="7"/>
    <col min="4631" max="4631" width="16.5703125" style="7" customWidth="1"/>
    <col min="4632" max="4856" width="9.140625" style="7"/>
    <col min="4857" max="4857" width="2.7109375" style="7" customWidth="1"/>
    <col min="4858" max="4858" width="22.42578125" style="7" customWidth="1"/>
    <col min="4859" max="4859" width="73.140625" style="7" customWidth="1"/>
    <col min="4860" max="4860" width="22.28515625" style="7" customWidth="1"/>
    <col min="4861" max="4861" width="21.5703125" style="7" customWidth="1"/>
    <col min="4862" max="4862" width="21.28515625" style="7" customWidth="1"/>
    <col min="4863" max="4865" width="0" style="7" hidden="1" customWidth="1"/>
    <col min="4866" max="4866" width="27.140625" style="7" customWidth="1"/>
    <col min="4867" max="4867" width="24.28515625" style="7" customWidth="1"/>
    <col min="4868" max="4871" width="0" style="7" hidden="1" customWidth="1"/>
    <col min="4872" max="4872" width="39.28515625" style="7" customWidth="1"/>
    <col min="4873" max="4873" width="29.42578125" style="7" customWidth="1"/>
    <col min="4874" max="4874" width="42.85546875" style="7" customWidth="1"/>
    <col min="4875" max="4875" width="38" style="7" customWidth="1"/>
    <col min="4876" max="4877" width="17.42578125" style="7" customWidth="1"/>
    <col min="4878" max="4880" width="17.28515625" style="7" customWidth="1"/>
    <col min="4881" max="4881" width="45.7109375" style="7" customWidth="1"/>
    <col min="4882" max="4886" width="9.140625" style="7"/>
    <col min="4887" max="4887" width="16.5703125" style="7" customWidth="1"/>
    <col min="4888" max="5112" width="9.140625" style="7"/>
    <col min="5113" max="5113" width="2.7109375" style="7" customWidth="1"/>
    <col min="5114" max="5114" width="22.42578125" style="7" customWidth="1"/>
    <col min="5115" max="5115" width="73.140625" style="7" customWidth="1"/>
    <col min="5116" max="5116" width="22.28515625" style="7" customWidth="1"/>
    <col min="5117" max="5117" width="21.5703125" style="7" customWidth="1"/>
    <col min="5118" max="5118" width="21.28515625" style="7" customWidth="1"/>
    <col min="5119" max="5121" width="0" style="7" hidden="1" customWidth="1"/>
    <col min="5122" max="5122" width="27.140625" style="7" customWidth="1"/>
    <col min="5123" max="5123" width="24.28515625" style="7" customWidth="1"/>
    <col min="5124" max="5127" width="0" style="7" hidden="1" customWidth="1"/>
    <col min="5128" max="5128" width="39.28515625" style="7" customWidth="1"/>
    <col min="5129" max="5129" width="29.42578125" style="7" customWidth="1"/>
    <col min="5130" max="5130" width="42.85546875" style="7" customWidth="1"/>
    <col min="5131" max="5131" width="38" style="7" customWidth="1"/>
    <col min="5132" max="5133" width="17.42578125" style="7" customWidth="1"/>
    <col min="5134" max="5136" width="17.28515625" style="7" customWidth="1"/>
    <col min="5137" max="5137" width="45.7109375" style="7" customWidth="1"/>
    <col min="5138" max="5142" width="9.140625" style="7"/>
    <col min="5143" max="5143" width="16.5703125" style="7" customWidth="1"/>
    <col min="5144" max="5368" width="9.140625" style="7"/>
    <col min="5369" max="5369" width="2.7109375" style="7" customWidth="1"/>
    <col min="5370" max="5370" width="22.42578125" style="7" customWidth="1"/>
    <col min="5371" max="5371" width="73.140625" style="7" customWidth="1"/>
    <col min="5372" max="5372" width="22.28515625" style="7" customWidth="1"/>
    <col min="5373" max="5373" width="21.5703125" style="7" customWidth="1"/>
    <col min="5374" max="5374" width="21.28515625" style="7" customWidth="1"/>
    <col min="5375" max="5377" width="0" style="7" hidden="1" customWidth="1"/>
    <col min="5378" max="5378" width="27.140625" style="7" customWidth="1"/>
    <col min="5379" max="5379" width="24.28515625" style="7" customWidth="1"/>
    <col min="5380" max="5383" width="0" style="7" hidden="1" customWidth="1"/>
    <col min="5384" max="5384" width="39.28515625" style="7" customWidth="1"/>
    <col min="5385" max="5385" width="29.42578125" style="7" customWidth="1"/>
    <col min="5386" max="5386" width="42.85546875" style="7" customWidth="1"/>
    <col min="5387" max="5387" width="38" style="7" customWidth="1"/>
    <col min="5388" max="5389" width="17.42578125" style="7" customWidth="1"/>
    <col min="5390" max="5392" width="17.28515625" style="7" customWidth="1"/>
    <col min="5393" max="5393" width="45.7109375" style="7" customWidth="1"/>
    <col min="5394" max="5398" width="9.140625" style="7"/>
    <col min="5399" max="5399" width="16.5703125" style="7" customWidth="1"/>
    <col min="5400" max="5624" width="9.140625" style="7"/>
    <col min="5625" max="5625" width="2.7109375" style="7" customWidth="1"/>
    <col min="5626" max="5626" width="22.42578125" style="7" customWidth="1"/>
    <col min="5627" max="5627" width="73.140625" style="7" customWidth="1"/>
    <col min="5628" max="5628" width="22.28515625" style="7" customWidth="1"/>
    <col min="5629" max="5629" width="21.5703125" style="7" customWidth="1"/>
    <col min="5630" max="5630" width="21.28515625" style="7" customWidth="1"/>
    <col min="5631" max="5633" width="0" style="7" hidden="1" customWidth="1"/>
    <col min="5634" max="5634" width="27.140625" style="7" customWidth="1"/>
    <col min="5635" max="5635" width="24.28515625" style="7" customWidth="1"/>
    <col min="5636" max="5639" width="0" style="7" hidden="1" customWidth="1"/>
    <col min="5640" max="5640" width="39.28515625" style="7" customWidth="1"/>
    <col min="5641" max="5641" width="29.42578125" style="7" customWidth="1"/>
    <col min="5642" max="5642" width="42.85546875" style="7" customWidth="1"/>
    <col min="5643" max="5643" width="38" style="7" customWidth="1"/>
    <col min="5644" max="5645" width="17.42578125" style="7" customWidth="1"/>
    <col min="5646" max="5648" width="17.28515625" style="7" customWidth="1"/>
    <col min="5649" max="5649" width="45.7109375" style="7" customWidth="1"/>
    <col min="5650" max="5654" width="9.140625" style="7"/>
    <col min="5655" max="5655" width="16.5703125" style="7" customWidth="1"/>
    <col min="5656" max="5880" width="9.140625" style="7"/>
    <col min="5881" max="5881" width="2.7109375" style="7" customWidth="1"/>
    <col min="5882" max="5882" width="22.42578125" style="7" customWidth="1"/>
    <col min="5883" max="5883" width="73.140625" style="7" customWidth="1"/>
    <col min="5884" max="5884" width="22.28515625" style="7" customWidth="1"/>
    <col min="5885" max="5885" width="21.5703125" style="7" customWidth="1"/>
    <col min="5886" max="5886" width="21.28515625" style="7" customWidth="1"/>
    <col min="5887" max="5889" width="0" style="7" hidden="1" customWidth="1"/>
    <col min="5890" max="5890" width="27.140625" style="7" customWidth="1"/>
    <col min="5891" max="5891" width="24.28515625" style="7" customWidth="1"/>
    <col min="5892" max="5895" width="0" style="7" hidden="1" customWidth="1"/>
    <col min="5896" max="5896" width="39.28515625" style="7" customWidth="1"/>
    <col min="5897" max="5897" width="29.42578125" style="7" customWidth="1"/>
    <col min="5898" max="5898" width="42.85546875" style="7" customWidth="1"/>
    <col min="5899" max="5899" width="38" style="7" customWidth="1"/>
    <col min="5900" max="5901" width="17.42578125" style="7" customWidth="1"/>
    <col min="5902" max="5904" width="17.28515625" style="7" customWidth="1"/>
    <col min="5905" max="5905" width="45.7109375" style="7" customWidth="1"/>
    <col min="5906" max="5910" width="9.140625" style="7"/>
    <col min="5911" max="5911" width="16.5703125" style="7" customWidth="1"/>
    <col min="5912" max="6136" width="9.140625" style="7"/>
    <col min="6137" max="6137" width="2.7109375" style="7" customWidth="1"/>
    <col min="6138" max="6138" width="22.42578125" style="7" customWidth="1"/>
    <col min="6139" max="6139" width="73.140625" style="7" customWidth="1"/>
    <col min="6140" max="6140" width="22.28515625" style="7" customWidth="1"/>
    <col min="6141" max="6141" width="21.5703125" style="7" customWidth="1"/>
    <col min="6142" max="6142" width="21.28515625" style="7" customWidth="1"/>
    <col min="6143" max="6145" width="0" style="7" hidden="1" customWidth="1"/>
    <col min="6146" max="6146" width="27.140625" style="7" customWidth="1"/>
    <col min="6147" max="6147" width="24.28515625" style="7" customWidth="1"/>
    <col min="6148" max="6151" width="0" style="7" hidden="1" customWidth="1"/>
    <col min="6152" max="6152" width="39.28515625" style="7" customWidth="1"/>
    <col min="6153" max="6153" width="29.42578125" style="7" customWidth="1"/>
    <col min="6154" max="6154" width="42.85546875" style="7" customWidth="1"/>
    <col min="6155" max="6155" width="38" style="7" customWidth="1"/>
    <col min="6156" max="6157" width="17.42578125" style="7" customWidth="1"/>
    <col min="6158" max="6160" width="17.28515625" style="7" customWidth="1"/>
    <col min="6161" max="6161" width="45.7109375" style="7" customWidth="1"/>
    <col min="6162" max="6166" width="9.140625" style="7"/>
    <col min="6167" max="6167" width="16.5703125" style="7" customWidth="1"/>
    <col min="6168" max="6392" width="9.140625" style="7"/>
    <col min="6393" max="6393" width="2.7109375" style="7" customWidth="1"/>
    <col min="6394" max="6394" width="22.42578125" style="7" customWidth="1"/>
    <col min="6395" max="6395" width="73.140625" style="7" customWidth="1"/>
    <col min="6396" max="6396" width="22.28515625" style="7" customWidth="1"/>
    <col min="6397" max="6397" width="21.5703125" style="7" customWidth="1"/>
    <col min="6398" max="6398" width="21.28515625" style="7" customWidth="1"/>
    <col min="6399" max="6401" width="0" style="7" hidden="1" customWidth="1"/>
    <col min="6402" max="6402" width="27.140625" style="7" customWidth="1"/>
    <col min="6403" max="6403" width="24.28515625" style="7" customWidth="1"/>
    <col min="6404" max="6407" width="0" style="7" hidden="1" customWidth="1"/>
    <col min="6408" max="6408" width="39.28515625" style="7" customWidth="1"/>
    <col min="6409" max="6409" width="29.42578125" style="7" customWidth="1"/>
    <col min="6410" max="6410" width="42.85546875" style="7" customWidth="1"/>
    <col min="6411" max="6411" width="38" style="7" customWidth="1"/>
    <col min="6412" max="6413" width="17.42578125" style="7" customWidth="1"/>
    <col min="6414" max="6416" width="17.28515625" style="7" customWidth="1"/>
    <col min="6417" max="6417" width="45.7109375" style="7" customWidth="1"/>
    <col min="6418" max="6422" width="9.140625" style="7"/>
    <col min="6423" max="6423" width="16.5703125" style="7" customWidth="1"/>
    <col min="6424" max="6648" width="9.140625" style="7"/>
    <col min="6649" max="6649" width="2.7109375" style="7" customWidth="1"/>
    <col min="6650" max="6650" width="22.42578125" style="7" customWidth="1"/>
    <col min="6651" max="6651" width="73.140625" style="7" customWidth="1"/>
    <col min="6652" max="6652" width="22.28515625" style="7" customWidth="1"/>
    <col min="6653" max="6653" width="21.5703125" style="7" customWidth="1"/>
    <col min="6654" max="6654" width="21.28515625" style="7" customWidth="1"/>
    <col min="6655" max="6657" width="0" style="7" hidden="1" customWidth="1"/>
    <col min="6658" max="6658" width="27.140625" style="7" customWidth="1"/>
    <col min="6659" max="6659" width="24.28515625" style="7" customWidth="1"/>
    <col min="6660" max="6663" width="0" style="7" hidden="1" customWidth="1"/>
    <col min="6664" max="6664" width="39.28515625" style="7" customWidth="1"/>
    <col min="6665" max="6665" width="29.42578125" style="7" customWidth="1"/>
    <col min="6666" max="6666" width="42.85546875" style="7" customWidth="1"/>
    <col min="6667" max="6667" width="38" style="7" customWidth="1"/>
    <col min="6668" max="6669" width="17.42578125" style="7" customWidth="1"/>
    <col min="6670" max="6672" width="17.28515625" style="7" customWidth="1"/>
    <col min="6673" max="6673" width="45.7109375" style="7" customWidth="1"/>
    <col min="6674" max="6678" width="9.140625" style="7"/>
    <col min="6679" max="6679" width="16.5703125" style="7" customWidth="1"/>
    <col min="6680" max="6904" width="9.140625" style="7"/>
    <col min="6905" max="6905" width="2.7109375" style="7" customWidth="1"/>
    <col min="6906" max="6906" width="22.42578125" style="7" customWidth="1"/>
    <col min="6907" max="6907" width="73.140625" style="7" customWidth="1"/>
    <col min="6908" max="6908" width="22.28515625" style="7" customWidth="1"/>
    <col min="6909" max="6909" width="21.5703125" style="7" customWidth="1"/>
    <col min="6910" max="6910" width="21.28515625" style="7" customWidth="1"/>
    <col min="6911" max="6913" width="0" style="7" hidden="1" customWidth="1"/>
    <col min="6914" max="6914" width="27.140625" style="7" customWidth="1"/>
    <col min="6915" max="6915" width="24.28515625" style="7" customWidth="1"/>
    <col min="6916" max="6919" width="0" style="7" hidden="1" customWidth="1"/>
    <col min="6920" max="6920" width="39.28515625" style="7" customWidth="1"/>
    <col min="6921" max="6921" width="29.42578125" style="7" customWidth="1"/>
    <col min="6922" max="6922" width="42.85546875" style="7" customWidth="1"/>
    <col min="6923" max="6923" width="38" style="7" customWidth="1"/>
    <col min="6924" max="6925" width="17.42578125" style="7" customWidth="1"/>
    <col min="6926" max="6928" width="17.28515625" style="7" customWidth="1"/>
    <col min="6929" max="6929" width="45.7109375" style="7" customWidth="1"/>
    <col min="6930" max="6934" width="9.140625" style="7"/>
    <col min="6935" max="6935" width="16.5703125" style="7" customWidth="1"/>
    <col min="6936" max="7160" width="9.140625" style="7"/>
    <col min="7161" max="7161" width="2.7109375" style="7" customWidth="1"/>
    <col min="7162" max="7162" width="22.42578125" style="7" customWidth="1"/>
    <col min="7163" max="7163" width="73.140625" style="7" customWidth="1"/>
    <col min="7164" max="7164" width="22.28515625" style="7" customWidth="1"/>
    <col min="7165" max="7165" width="21.5703125" style="7" customWidth="1"/>
    <col min="7166" max="7166" width="21.28515625" style="7" customWidth="1"/>
    <col min="7167" max="7169" width="0" style="7" hidden="1" customWidth="1"/>
    <col min="7170" max="7170" width="27.140625" style="7" customWidth="1"/>
    <col min="7171" max="7171" width="24.28515625" style="7" customWidth="1"/>
    <col min="7172" max="7175" width="0" style="7" hidden="1" customWidth="1"/>
    <col min="7176" max="7176" width="39.28515625" style="7" customWidth="1"/>
    <col min="7177" max="7177" width="29.42578125" style="7" customWidth="1"/>
    <col min="7178" max="7178" width="42.85546875" style="7" customWidth="1"/>
    <col min="7179" max="7179" width="38" style="7" customWidth="1"/>
    <col min="7180" max="7181" width="17.42578125" style="7" customWidth="1"/>
    <col min="7182" max="7184" width="17.28515625" style="7" customWidth="1"/>
    <col min="7185" max="7185" width="45.7109375" style="7" customWidth="1"/>
    <col min="7186" max="7190" width="9.140625" style="7"/>
    <col min="7191" max="7191" width="16.5703125" style="7" customWidth="1"/>
    <col min="7192" max="7416" width="9.140625" style="7"/>
    <col min="7417" max="7417" width="2.7109375" style="7" customWidth="1"/>
    <col min="7418" max="7418" width="22.42578125" style="7" customWidth="1"/>
    <col min="7419" max="7419" width="73.140625" style="7" customWidth="1"/>
    <col min="7420" max="7420" width="22.28515625" style="7" customWidth="1"/>
    <col min="7421" max="7421" width="21.5703125" style="7" customWidth="1"/>
    <col min="7422" max="7422" width="21.28515625" style="7" customWidth="1"/>
    <col min="7423" max="7425" width="0" style="7" hidden="1" customWidth="1"/>
    <col min="7426" max="7426" width="27.140625" style="7" customWidth="1"/>
    <col min="7427" max="7427" width="24.28515625" style="7" customWidth="1"/>
    <col min="7428" max="7431" width="0" style="7" hidden="1" customWidth="1"/>
    <col min="7432" max="7432" width="39.28515625" style="7" customWidth="1"/>
    <col min="7433" max="7433" width="29.42578125" style="7" customWidth="1"/>
    <col min="7434" max="7434" width="42.85546875" style="7" customWidth="1"/>
    <col min="7435" max="7435" width="38" style="7" customWidth="1"/>
    <col min="7436" max="7437" width="17.42578125" style="7" customWidth="1"/>
    <col min="7438" max="7440" width="17.28515625" style="7" customWidth="1"/>
    <col min="7441" max="7441" width="45.7109375" style="7" customWidth="1"/>
    <col min="7442" max="7446" width="9.140625" style="7"/>
    <col min="7447" max="7447" width="16.5703125" style="7" customWidth="1"/>
    <col min="7448" max="7672" width="9.140625" style="7"/>
    <col min="7673" max="7673" width="2.7109375" style="7" customWidth="1"/>
    <col min="7674" max="7674" width="22.42578125" style="7" customWidth="1"/>
    <col min="7675" max="7675" width="73.140625" style="7" customWidth="1"/>
    <col min="7676" max="7676" width="22.28515625" style="7" customWidth="1"/>
    <col min="7677" max="7677" width="21.5703125" style="7" customWidth="1"/>
    <col min="7678" max="7678" width="21.28515625" style="7" customWidth="1"/>
    <col min="7679" max="7681" width="0" style="7" hidden="1" customWidth="1"/>
    <col min="7682" max="7682" width="27.140625" style="7" customWidth="1"/>
    <col min="7683" max="7683" width="24.28515625" style="7" customWidth="1"/>
    <col min="7684" max="7687" width="0" style="7" hidden="1" customWidth="1"/>
    <col min="7688" max="7688" width="39.28515625" style="7" customWidth="1"/>
    <col min="7689" max="7689" width="29.42578125" style="7" customWidth="1"/>
    <col min="7690" max="7690" width="42.85546875" style="7" customWidth="1"/>
    <col min="7691" max="7691" width="38" style="7" customWidth="1"/>
    <col min="7692" max="7693" width="17.42578125" style="7" customWidth="1"/>
    <col min="7694" max="7696" width="17.28515625" style="7" customWidth="1"/>
    <col min="7697" max="7697" width="45.7109375" style="7" customWidth="1"/>
    <col min="7698" max="7702" width="9.140625" style="7"/>
    <col min="7703" max="7703" width="16.5703125" style="7" customWidth="1"/>
    <col min="7704" max="7928" width="9.140625" style="7"/>
    <col min="7929" max="7929" width="2.7109375" style="7" customWidth="1"/>
    <col min="7930" max="7930" width="22.42578125" style="7" customWidth="1"/>
    <col min="7931" max="7931" width="73.140625" style="7" customWidth="1"/>
    <col min="7932" max="7932" width="22.28515625" style="7" customWidth="1"/>
    <col min="7933" max="7933" width="21.5703125" style="7" customWidth="1"/>
    <col min="7934" max="7934" width="21.28515625" style="7" customWidth="1"/>
    <col min="7935" max="7937" width="0" style="7" hidden="1" customWidth="1"/>
    <col min="7938" max="7938" width="27.140625" style="7" customWidth="1"/>
    <col min="7939" max="7939" width="24.28515625" style="7" customWidth="1"/>
    <col min="7940" max="7943" width="0" style="7" hidden="1" customWidth="1"/>
    <col min="7944" max="7944" width="39.28515625" style="7" customWidth="1"/>
    <col min="7945" max="7945" width="29.42578125" style="7" customWidth="1"/>
    <col min="7946" max="7946" width="42.85546875" style="7" customWidth="1"/>
    <col min="7947" max="7947" width="38" style="7" customWidth="1"/>
    <col min="7948" max="7949" width="17.42578125" style="7" customWidth="1"/>
    <col min="7950" max="7952" width="17.28515625" style="7" customWidth="1"/>
    <col min="7953" max="7953" width="45.7109375" style="7" customWidth="1"/>
    <col min="7954" max="7958" width="9.140625" style="7"/>
    <col min="7959" max="7959" width="16.5703125" style="7" customWidth="1"/>
    <col min="7960" max="8184" width="9.140625" style="7"/>
    <col min="8185" max="8185" width="2.7109375" style="7" customWidth="1"/>
    <col min="8186" max="8186" width="22.42578125" style="7" customWidth="1"/>
    <col min="8187" max="8187" width="73.140625" style="7" customWidth="1"/>
    <col min="8188" max="8188" width="22.28515625" style="7" customWidth="1"/>
    <col min="8189" max="8189" width="21.5703125" style="7" customWidth="1"/>
    <col min="8190" max="8190" width="21.28515625" style="7" customWidth="1"/>
    <col min="8191" max="8193" width="0" style="7" hidden="1" customWidth="1"/>
    <col min="8194" max="8194" width="27.140625" style="7" customWidth="1"/>
    <col min="8195" max="8195" width="24.28515625" style="7" customWidth="1"/>
    <col min="8196" max="8199" width="0" style="7" hidden="1" customWidth="1"/>
    <col min="8200" max="8200" width="39.28515625" style="7" customWidth="1"/>
    <col min="8201" max="8201" width="29.42578125" style="7" customWidth="1"/>
    <col min="8202" max="8202" width="42.85546875" style="7" customWidth="1"/>
    <col min="8203" max="8203" width="38" style="7" customWidth="1"/>
    <col min="8204" max="8205" width="17.42578125" style="7" customWidth="1"/>
    <col min="8206" max="8208" width="17.28515625" style="7" customWidth="1"/>
    <col min="8209" max="8209" width="45.7109375" style="7" customWidth="1"/>
    <col min="8210" max="8214" width="9.140625" style="7"/>
    <col min="8215" max="8215" width="16.5703125" style="7" customWidth="1"/>
    <col min="8216" max="8440" width="9.140625" style="7"/>
    <col min="8441" max="8441" width="2.7109375" style="7" customWidth="1"/>
    <col min="8442" max="8442" width="22.42578125" style="7" customWidth="1"/>
    <col min="8443" max="8443" width="73.140625" style="7" customWidth="1"/>
    <col min="8444" max="8444" width="22.28515625" style="7" customWidth="1"/>
    <col min="8445" max="8445" width="21.5703125" style="7" customWidth="1"/>
    <col min="8446" max="8446" width="21.28515625" style="7" customWidth="1"/>
    <col min="8447" max="8449" width="0" style="7" hidden="1" customWidth="1"/>
    <col min="8450" max="8450" width="27.140625" style="7" customWidth="1"/>
    <col min="8451" max="8451" width="24.28515625" style="7" customWidth="1"/>
    <col min="8452" max="8455" width="0" style="7" hidden="1" customWidth="1"/>
    <col min="8456" max="8456" width="39.28515625" style="7" customWidth="1"/>
    <col min="8457" max="8457" width="29.42578125" style="7" customWidth="1"/>
    <col min="8458" max="8458" width="42.85546875" style="7" customWidth="1"/>
    <col min="8459" max="8459" width="38" style="7" customWidth="1"/>
    <col min="8460" max="8461" width="17.42578125" style="7" customWidth="1"/>
    <col min="8462" max="8464" width="17.28515625" style="7" customWidth="1"/>
    <col min="8465" max="8465" width="45.7109375" style="7" customWidth="1"/>
    <col min="8466" max="8470" width="9.140625" style="7"/>
    <col min="8471" max="8471" width="16.5703125" style="7" customWidth="1"/>
    <col min="8472" max="8696" width="9.140625" style="7"/>
    <col min="8697" max="8697" width="2.7109375" style="7" customWidth="1"/>
    <col min="8698" max="8698" width="22.42578125" style="7" customWidth="1"/>
    <col min="8699" max="8699" width="73.140625" style="7" customWidth="1"/>
    <col min="8700" max="8700" width="22.28515625" style="7" customWidth="1"/>
    <col min="8701" max="8701" width="21.5703125" style="7" customWidth="1"/>
    <col min="8702" max="8702" width="21.28515625" style="7" customWidth="1"/>
    <col min="8703" max="8705" width="0" style="7" hidden="1" customWidth="1"/>
    <col min="8706" max="8706" width="27.140625" style="7" customWidth="1"/>
    <col min="8707" max="8707" width="24.28515625" style="7" customWidth="1"/>
    <col min="8708" max="8711" width="0" style="7" hidden="1" customWidth="1"/>
    <col min="8712" max="8712" width="39.28515625" style="7" customWidth="1"/>
    <col min="8713" max="8713" width="29.42578125" style="7" customWidth="1"/>
    <col min="8714" max="8714" width="42.85546875" style="7" customWidth="1"/>
    <col min="8715" max="8715" width="38" style="7" customWidth="1"/>
    <col min="8716" max="8717" width="17.42578125" style="7" customWidth="1"/>
    <col min="8718" max="8720" width="17.28515625" style="7" customWidth="1"/>
    <col min="8721" max="8721" width="45.7109375" style="7" customWidth="1"/>
    <col min="8722" max="8726" width="9.140625" style="7"/>
    <col min="8727" max="8727" width="16.5703125" style="7" customWidth="1"/>
    <col min="8728" max="8952" width="9.140625" style="7"/>
    <col min="8953" max="8953" width="2.7109375" style="7" customWidth="1"/>
    <col min="8954" max="8954" width="22.42578125" style="7" customWidth="1"/>
    <col min="8955" max="8955" width="73.140625" style="7" customWidth="1"/>
    <col min="8956" max="8956" width="22.28515625" style="7" customWidth="1"/>
    <col min="8957" max="8957" width="21.5703125" style="7" customWidth="1"/>
    <col min="8958" max="8958" width="21.28515625" style="7" customWidth="1"/>
    <col min="8959" max="8961" width="0" style="7" hidden="1" customWidth="1"/>
    <col min="8962" max="8962" width="27.140625" style="7" customWidth="1"/>
    <col min="8963" max="8963" width="24.28515625" style="7" customWidth="1"/>
    <col min="8964" max="8967" width="0" style="7" hidden="1" customWidth="1"/>
    <col min="8968" max="8968" width="39.28515625" style="7" customWidth="1"/>
    <col min="8969" max="8969" width="29.42578125" style="7" customWidth="1"/>
    <col min="8970" max="8970" width="42.85546875" style="7" customWidth="1"/>
    <col min="8971" max="8971" width="38" style="7" customWidth="1"/>
    <col min="8972" max="8973" width="17.42578125" style="7" customWidth="1"/>
    <col min="8974" max="8976" width="17.28515625" style="7" customWidth="1"/>
    <col min="8977" max="8977" width="45.7109375" style="7" customWidth="1"/>
    <col min="8978" max="8982" width="9.140625" style="7"/>
    <col min="8983" max="8983" width="16.5703125" style="7" customWidth="1"/>
    <col min="8984" max="9208" width="9.140625" style="7"/>
    <col min="9209" max="9209" width="2.7109375" style="7" customWidth="1"/>
    <col min="9210" max="9210" width="22.42578125" style="7" customWidth="1"/>
    <col min="9211" max="9211" width="73.140625" style="7" customWidth="1"/>
    <col min="9212" max="9212" width="22.28515625" style="7" customWidth="1"/>
    <col min="9213" max="9213" width="21.5703125" style="7" customWidth="1"/>
    <col min="9214" max="9214" width="21.28515625" style="7" customWidth="1"/>
    <col min="9215" max="9217" width="0" style="7" hidden="1" customWidth="1"/>
    <col min="9218" max="9218" width="27.140625" style="7" customWidth="1"/>
    <col min="9219" max="9219" width="24.28515625" style="7" customWidth="1"/>
    <col min="9220" max="9223" width="0" style="7" hidden="1" customWidth="1"/>
    <col min="9224" max="9224" width="39.28515625" style="7" customWidth="1"/>
    <col min="9225" max="9225" width="29.42578125" style="7" customWidth="1"/>
    <col min="9226" max="9226" width="42.85546875" style="7" customWidth="1"/>
    <col min="9227" max="9227" width="38" style="7" customWidth="1"/>
    <col min="9228" max="9229" width="17.42578125" style="7" customWidth="1"/>
    <col min="9230" max="9232" width="17.28515625" style="7" customWidth="1"/>
    <col min="9233" max="9233" width="45.7109375" style="7" customWidth="1"/>
    <col min="9234" max="9238" width="9.140625" style="7"/>
    <col min="9239" max="9239" width="16.5703125" style="7" customWidth="1"/>
    <col min="9240" max="9464" width="9.140625" style="7"/>
    <col min="9465" max="9465" width="2.7109375" style="7" customWidth="1"/>
    <col min="9466" max="9466" width="22.42578125" style="7" customWidth="1"/>
    <col min="9467" max="9467" width="73.140625" style="7" customWidth="1"/>
    <col min="9468" max="9468" width="22.28515625" style="7" customWidth="1"/>
    <col min="9469" max="9469" width="21.5703125" style="7" customWidth="1"/>
    <col min="9470" max="9470" width="21.28515625" style="7" customWidth="1"/>
    <col min="9471" max="9473" width="0" style="7" hidden="1" customWidth="1"/>
    <col min="9474" max="9474" width="27.140625" style="7" customWidth="1"/>
    <col min="9475" max="9475" width="24.28515625" style="7" customWidth="1"/>
    <col min="9476" max="9479" width="0" style="7" hidden="1" customWidth="1"/>
    <col min="9480" max="9480" width="39.28515625" style="7" customWidth="1"/>
    <col min="9481" max="9481" width="29.42578125" style="7" customWidth="1"/>
    <col min="9482" max="9482" width="42.85546875" style="7" customWidth="1"/>
    <col min="9483" max="9483" width="38" style="7" customWidth="1"/>
    <col min="9484" max="9485" width="17.42578125" style="7" customWidth="1"/>
    <col min="9486" max="9488" width="17.28515625" style="7" customWidth="1"/>
    <col min="9489" max="9489" width="45.7109375" style="7" customWidth="1"/>
    <col min="9490" max="9494" width="9.140625" style="7"/>
    <col min="9495" max="9495" width="16.5703125" style="7" customWidth="1"/>
    <col min="9496" max="9720" width="9.140625" style="7"/>
    <col min="9721" max="9721" width="2.7109375" style="7" customWidth="1"/>
    <col min="9722" max="9722" width="22.42578125" style="7" customWidth="1"/>
    <col min="9723" max="9723" width="73.140625" style="7" customWidth="1"/>
    <col min="9724" max="9724" width="22.28515625" style="7" customWidth="1"/>
    <col min="9725" max="9725" width="21.5703125" style="7" customWidth="1"/>
    <col min="9726" max="9726" width="21.28515625" style="7" customWidth="1"/>
    <col min="9727" max="9729" width="0" style="7" hidden="1" customWidth="1"/>
    <col min="9730" max="9730" width="27.140625" style="7" customWidth="1"/>
    <col min="9731" max="9731" width="24.28515625" style="7" customWidth="1"/>
    <col min="9732" max="9735" width="0" style="7" hidden="1" customWidth="1"/>
    <col min="9736" max="9736" width="39.28515625" style="7" customWidth="1"/>
    <col min="9737" max="9737" width="29.42578125" style="7" customWidth="1"/>
    <col min="9738" max="9738" width="42.85546875" style="7" customWidth="1"/>
    <col min="9739" max="9739" width="38" style="7" customWidth="1"/>
    <col min="9740" max="9741" width="17.42578125" style="7" customWidth="1"/>
    <col min="9742" max="9744" width="17.28515625" style="7" customWidth="1"/>
    <col min="9745" max="9745" width="45.7109375" style="7" customWidth="1"/>
    <col min="9746" max="9750" width="9.140625" style="7"/>
    <col min="9751" max="9751" width="16.5703125" style="7" customWidth="1"/>
    <col min="9752" max="9976" width="9.140625" style="7"/>
    <col min="9977" max="9977" width="2.7109375" style="7" customWidth="1"/>
    <col min="9978" max="9978" width="22.42578125" style="7" customWidth="1"/>
    <col min="9979" max="9979" width="73.140625" style="7" customWidth="1"/>
    <col min="9980" max="9980" width="22.28515625" style="7" customWidth="1"/>
    <col min="9981" max="9981" width="21.5703125" style="7" customWidth="1"/>
    <col min="9982" max="9982" width="21.28515625" style="7" customWidth="1"/>
    <col min="9983" max="9985" width="0" style="7" hidden="1" customWidth="1"/>
    <col min="9986" max="9986" width="27.140625" style="7" customWidth="1"/>
    <col min="9987" max="9987" width="24.28515625" style="7" customWidth="1"/>
    <col min="9988" max="9991" width="0" style="7" hidden="1" customWidth="1"/>
    <col min="9992" max="9992" width="39.28515625" style="7" customWidth="1"/>
    <col min="9993" max="9993" width="29.42578125" style="7" customWidth="1"/>
    <col min="9994" max="9994" width="42.85546875" style="7" customWidth="1"/>
    <col min="9995" max="9995" width="38" style="7" customWidth="1"/>
    <col min="9996" max="9997" width="17.42578125" style="7" customWidth="1"/>
    <col min="9998" max="10000" width="17.28515625" style="7" customWidth="1"/>
    <col min="10001" max="10001" width="45.7109375" style="7" customWidth="1"/>
    <col min="10002" max="10006" width="9.140625" style="7"/>
    <col min="10007" max="10007" width="16.5703125" style="7" customWidth="1"/>
    <col min="10008" max="10232" width="9.140625" style="7"/>
    <col min="10233" max="10233" width="2.7109375" style="7" customWidth="1"/>
    <col min="10234" max="10234" width="22.42578125" style="7" customWidth="1"/>
    <col min="10235" max="10235" width="73.140625" style="7" customWidth="1"/>
    <col min="10236" max="10236" width="22.28515625" style="7" customWidth="1"/>
    <col min="10237" max="10237" width="21.5703125" style="7" customWidth="1"/>
    <col min="10238" max="10238" width="21.28515625" style="7" customWidth="1"/>
    <col min="10239" max="10241" width="0" style="7" hidden="1" customWidth="1"/>
    <col min="10242" max="10242" width="27.140625" style="7" customWidth="1"/>
    <col min="10243" max="10243" width="24.28515625" style="7" customWidth="1"/>
    <col min="10244" max="10247" width="0" style="7" hidden="1" customWidth="1"/>
    <col min="10248" max="10248" width="39.28515625" style="7" customWidth="1"/>
    <col min="10249" max="10249" width="29.42578125" style="7" customWidth="1"/>
    <col min="10250" max="10250" width="42.85546875" style="7" customWidth="1"/>
    <col min="10251" max="10251" width="38" style="7" customWidth="1"/>
    <col min="10252" max="10253" width="17.42578125" style="7" customWidth="1"/>
    <col min="10254" max="10256" width="17.28515625" style="7" customWidth="1"/>
    <col min="10257" max="10257" width="45.7109375" style="7" customWidth="1"/>
    <col min="10258" max="10262" width="9.140625" style="7"/>
    <col min="10263" max="10263" width="16.5703125" style="7" customWidth="1"/>
    <col min="10264" max="10488" width="9.140625" style="7"/>
    <col min="10489" max="10489" width="2.7109375" style="7" customWidth="1"/>
    <col min="10490" max="10490" width="22.42578125" style="7" customWidth="1"/>
    <col min="10491" max="10491" width="73.140625" style="7" customWidth="1"/>
    <col min="10492" max="10492" width="22.28515625" style="7" customWidth="1"/>
    <col min="10493" max="10493" width="21.5703125" style="7" customWidth="1"/>
    <col min="10494" max="10494" width="21.28515625" style="7" customWidth="1"/>
    <col min="10495" max="10497" width="0" style="7" hidden="1" customWidth="1"/>
    <col min="10498" max="10498" width="27.140625" style="7" customWidth="1"/>
    <col min="10499" max="10499" width="24.28515625" style="7" customWidth="1"/>
    <col min="10500" max="10503" width="0" style="7" hidden="1" customWidth="1"/>
    <col min="10504" max="10504" width="39.28515625" style="7" customWidth="1"/>
    <col min="10505" max="10505" width="29.42578125" style="7" customWidth="1"/>
    <col min="10506" max="10506" width="42.85546875" style="7" customWidth="1"/>
    <col min="10507" max="10507" width="38" style="7" customWidth="1"/>
    <col min="10508" max="10509" width="17.42578125" style="7" customWidth="1"/>
    <col min="10510" max="10512" width="17.28515625" style="7" customWidth="1"/>
    <col min="10513" max="10513" width="45.7109375" style="7" customWidth="1"/>
    <col min="10514" max="10518" width="9.140625" style="7"/>
    <col min="10519" max="10519" width="16.5703125" style="7" customWidth="1"/>
    <col min="10520" max="10744" width="9.140625" style="7"/>
    <col min="10745" max="10745" width="2.7109375" style="7" customWidth="1"/>
    <col min="10746" max="10746" width="22.42578125" style="7" customWidth="1"/>
    <col min="10747" max="10747" width="73.140625" style="7" customWidth="1"/>
    <col min="10748" max="10748" width="22.28515625" style="7" customWidth="1"/>
    <col min="10749" max="10749" width="21.5703125" style="7" customWidth="1"/>
    <col min="10750" max="10750" width="21.28515625" style="7" customWidth="1"/>
    <col min="10751" max="10753" width="0" style="7" hidden="1" customWidth="1"/>
    <col min="10754" max="10754" width="27.140625" style="7" customWidth="1"/>
    <col min="10755" max="10755" width="24.28515625" style="7" customWidth="1"/>
    <col min="10756" max="10759" width="0" style="7" hidden="1" customWidth="1"/>
    <col min="10760" max="10760" width="39.28515625" style="7" customWidth="1"/>
    <col min="10761" max="10761" width="29.42578125" style="7" customWidth="1"/>
    <col min="10762" max="10762" width="42.85546875" style="7" customWidth="1"/>
    <col min="10763" max="10763" width="38" style="7" customWidth="1"/>
    <col min="10764" max="10765" width="17.42578125" style="7" customWidth="1"/>
    <col min="10766" max="10768" width="17.28515625" style="7" customWidth="1"/>
    <col min="10769" max="10769" width="45.7109375" style="7" customWidth="1"/>
    <col min="10770" max="10774" width="9.140625" style="7"/>
    <col min="10775" max="10775" width="16.5703125" style="7" customWidth="1"/>
    <col min="10776" max="11000" width="9.140625" style="7"/>
    <col min="11001" max="11001" width="2.7109375" style="7" customWidth="1"/>
    <col min="11002" max="11002" width="22.42578125" style="7" customWidth="1"/>
    <col min="11003" max="11003" width="73.140625" style="7" customWidth="1"/>
    <col min="11004" max="11004" width="22.28515625" style="7" customWidth="1"/>
    <col min="11005" max="11005" width="21.5703125" style="7" customWidth="1"/>
    <col min="11006" max="11006" width="21.28515625" style="7" customWidth="1"/>
    <col min="11007" max="11009" width="0" style="7" hidden="1" customWidth="1"/>
    <col min="11010" max="11010" width="27.140625" style="7" customWidth="1"/>
    <col min="11011" max="11011" width="24.28515625" style="7" customWidth="1"/>
    <col min="11012" max="11015" width="0" style="7" hidden="1" customWidth="1"/>
    <col min="11016" max="11016" width="39.28515625" style="7" customWidth="1"/>
    <col min="11017" max="11017" width="29.42578125" style="7" customWidth="1"/>
    <col min="11018" max="11018" width="42.85546875" style="7" customWidth="1"/>
    <col min="11019" max="11019" width="38" style="7" customWidth="1"/>
    <col min="11020" max="11021" width="17.42578125" style="7" customWidth="1"/>
    <col min="11022" max="11024" width="17.28515625" style="7" customWidth="1"/>
    <col min="11025" max="11025" width="45.7109375" style="7" customWidth="1"/>
    <col min="11026" max="11030" width="9.140625" style="7"/>
    <col min="11031" max="11031" width="16.5703125" style="7" customWidth="1"/>
    <col min="11032" max="11256" width="9.140625" style="7"/>
    <col min="11257" max="11257" width="2.7109375" style="7" customWidth="1"/>
    <col min="11258" max="11258" width="22.42578125" style="7" customWidth="1"/>
    <col min="11259" max="11259" width="73.140625" style="7" customWidth="1"/>
    <col min="11260" max="11260" width="22.28515625" style="7" customWidth="1"/>
    <col min="11261" max="11261" width="21.5703125" style="7" customWidth="1"/>
    <col min="11262" max="11262" width="21.28515625" style="7" customWidth="1"/>
    <col min="11263" max="11265" width="0" style="7" hidden="1" customWidth="1"/>
    <col min="11266" max="11266" width="27.140625" style="7" customWidth="1"/>
    <col min="11267" max="11267" width="24.28515625" style="7" customWidth="1"/>
    <col min="11268" max="11271" width="0" style="7" hidden="1" customWidth="1"/>
    <col min="11272" max="11272" width="39.28515625" style="7" customWidth="1"/>
    <col min="11273" max="11273" width="29.42578125" style="7" customWidth="1"/>
    <col min="11274" max="11274" width="42.85546875" style="7" customWidth="1"/>
    <col min="11275" max="11275" width="38" style="7" customWidth="1"/>
    <col min="11276" max="11277" width="17.42578125" style="7" customWidth="1"/>
    <col min="11278" max="11280" width="17.28515625" style="7" customWidth="1"/>
    <col min="11281" max="11281" width="45.7109375" style="7" customWidth="1"/>
    <col min="11282" max="11286" width="9.140625" style="7"/>
    <col min="11287" max="11287" width="16.5703125" style="7" customWidth="1"/>
    <col min="11288" max="11512" width="9.140625" style="7"/>
    <col min="11513" max="11513" width="2.7109375" style="7" customWidth="1"/>
    <col min="11514" max="11514" width="22.42578125" style="7" customWidth="1"/>
    <col min="11515" max="11515" width="73.140625" style="7" customWidth="1"/>
    <col min="11516" max="11516" width="22.28515625" style="7" customWidth="1"/>
    <col min="11517" max="11517" width="21.5703125" style="7" customWidth="1"/>
    <col min="11518" max="11518" width="21.28515625" style="7" customWidth="1"/>
    <col min="11519" max="11521" width="0" style="7" hidden="1" customWidth="1"/>
    <col min="11522" max="11522" width="27.140625" style="7" customWidth="1"/>
    <col min="11523" max="11523" width="24.28515625" style="7" customWidth="1"/>
    <col min="11524" max="11527" width="0" style="7" hidden="1" customWidth="1"/>
    <col min="11528" max="11528" width="39.28515625" style="7" customWidth="1"/>
    <col min="11529" max="11529" width="29.42578125" style="7" customWidth="1"/>
    <col min="11530" max="11530" width="42.85546875" style="7" customWidth="1"/>
    <col min="11531" max="11531" width="38" style="7" customWidth="1"/>
    <col min="11532" max="11533" width="17.42578125" style="7" customWidth="1"/>
    <col min="11534" max="11536" width="17.28515625" style="7" customWidth="1"/>
    <col min="11537" max="11537" width="45.7109375" style="7" customWidth="1"/>
    <col min="11538" max="11542" width="9.140625" style="7"/>
    <col min="11543" max="11543" width="16.5703125" style="7" customWidth="1"/>
    <col min="11544" max="11768" width="9.140625" style="7"/>
    <col min="11769" max="11769" width="2.7109375" style="7" customWidth="1"/>
    <col min="11770" max="11770" width="22.42578125" style="7" customWidth="1"/>
    <col min="11771" max="11771" width="73.140625" style="7" customWidth="1"/>
    <col min="11772" max="11772" width="22.28515625" style="7" customWidth="1"/>
    <col min="11773" max="11773" width="21.5703125" style="7" customWidth="1"/>
    <col min="11774" max="11774" width="21.28515625" style="7" customWidth="1"/>
    <col min="11775" max="11777" width="0" style="7" hidden="1" customWidth="1"/>
    <col min="11778" max="11778" width="27.140625" style="7" customWidth="1"/>
    <col min="11779" max="11779" width="24.28515625" style="7" customWidth="1"/>
    <col min="11780" max="11783" width="0" style="7" hidden="1" customWidth="1"/>
    <col min="11784" max="11784" width="39.28515625" style="7" customWidth="1"/>
    <col min="11785" max="11785" width="29.42578125" style="7" customWidth="1"/>
    <col min="11786" max="11786" width="42.85546875" style="7" customWidth="1"/>
    <col min="11787" max="11787" width="38" style="7" customWidth="1"/>
    <col min="11788" max="11789" width="17.42578125" style="7" customWidth="1"/>
    <col min="11790" max="11792" width="17.28515625" style="7" customWidth="1"/>
    <col min="11793" max="11793" width="45.7109375" style="7" customWidth="1"/>
    <col min="11794" max="11798" width="9.140625" style="7"/>
    <col min="11799" max="11799" width="16.5703125" style="7" customWidth="1"/>
    <col min="11800" max="12024" width="9.140625" style="7"/>
    <col min="12025" max="12025" width="2.7109375" style="7" customWidth="1"/>
    <col min="12026" max="12026" width="22.42578125" style="7" customWidth="1"/>
    <col min="12027" max="12027" width="73.140625" style="7" customWidth="1"/>
    <col min="12028" max="12028" width="22.28515625" style="7" customWidth="1"/>
    <col min="12029" max="12029" width="21.5703125" style="7" customWidth="1"/>
    <col min="12030" max="12030" width="21.28515625" style="7" customWidth="1"/>
    <col min="12031" max="12033" width="0" style="7" hidden="1" customWidth="1"/>
    <col min="12034" max="12034" width="27.140625" style="7" customWidth="1"/>
    <col min="12035" max="12035" width="24.28515625" style="7" customWidth="1"/>
    <col min="12036" max="12039" width="0" style="7" hidden="1" customWidth="1"/>
    <col min="12040" max="12040" width="39.28515625" style="7" customWidth="1"/>
    <col min="12041" max="12041" width="29.42578125" style="7" customWidth="1"/>
    <col min="12042" max="12042" width="42.85546875" style="7" customWidth="1"/>
    <col min="12043" max="12043" width="38" style="7" customWidth="1"/>
    <col min="12044" max="12045" width="17.42578125" style="7" customWidth="1"/>
    <col min="12046" max="12048" width="17.28515625" style="7" customWidth="1"/>
    <col min="12049" max="12049" width="45.7109375" style="7" customWidth="1"/>
    <col min="12050" max="12054" width="9.140625" style="7"/>
    <col min="12055" max="12055" width="16.5703125" style="7" customWidth="1"/>
    <col min="12056" max="12280" width="9.140625" style="7"/>
    <col min="12281" max="12281" width="2.7109375" style="7" customWidth="1"/>
    <col min="12282" max="12282" width="22.42578125" style="7" customWidth="1"/>
    <col min="12283" max="12283" width="73.140625" style="7" customWidth="1"/>
    <col min="12284" max="12284" width="22.28515625" style="7" customWidth="1"/>
    <col min="12285" max="12285" width="21.5703125" style="7" customWidth="1"/>
    <col min="12286" max="12286" width="21.28515625" style="7" customWidth="1"/>
    <col min="12287" max="12289" width="0" style="7" hidden="1" customWidth="1"/>
    <col min="12290" max="12290" width="27.140625" style="7" customWidth="1"/>
    <col min="12291" max="12291" width="24.28515625" style="7" customWidth="1"/>
    <col min="12292" max="12295" width="0" style="7" hidden="1" customWidth="1"/>
    <col min="12296" max="12296" width="39.28515625" style="7" customWidth="1"/>
    <col min="12297" max="12297" width="29.42578125" style="7" customWidth="1"/>
    <col min="12298" max="12298" width="42.85546875" style="7" customWidth="1"/>
    <col min="12299" max="12299" width="38" style="7" customWidth="1"/>
    <col min="12300" max="12301" width="17.42578125" style="7" customWidth="1"/>
    <col min="12302" max="12304" width="17.28515625" style="7" customWidth="1"/>
    <col min="12305" max="12305" width="45.7109375" style="7" customWidth="1"/>
    <col min="12306" max="12310" width="9.140625" style="7"/>
    <col min="12311" max="12311" width="16.5703125" style="7" customWidth="1"/>
    <col min="12312" max="12536" width="9.140625" style="7"/>
    <col min="12537" max="12537" width="2.7109375" style="7" customWidth="1"/>
    <col min="12538" max="12538" width="22.42578125" style="7" customWidth="1"/>
    <col min="12539" max="12539" width="73.140625" style="7" customWidth="1"/>
    <col min="12540" max="12540" width="22.28515625" style="7" customWidth="1"/>
    <col min="12541" max="12541" width="21.5703125" style="7" customWidth="1"/>
    <col min="12542" max="12542" width="21.28515625" style="7" customWidth="1"/>
    <col min="12543" max="12545" width="0" style="7" hidden="1" customWidth="1"/>
    <col min="12546" max="12546" width="27.140625" style="7" customWidth="1"/>
    <col min="12547" max="12547" width="24.28515625" style="7" customWidth="1"/>
    <col min="12548" max="12551" width="0" style="7" hidden="1" customWidth="1"/>
    <col min="12552" max="12552" width="39.28515625" style="7" customWidth="1"/>
    <col min="12553" max="12553" width="29.42578125" style="7" customWidth="1"/>
    <col min="12554" max="12554" width="42.85546875" style="7" customWidth="1"/>
    <col min="12555" max="12555" width="38" style="7" customWidth="1"/>
    <col min="12556" max="12557" width="17.42578125" style="7" customWidth="1"/>
    <col min="12558" max="12560" width="17.28515625" style="7" customWidth="1"/>
    <col min="12561" max="12561" width="45.7109375" style="7" customWidth="1"/>
    <col min="12562" max="12566" width="9.140625" style="7"/>
    <col min="12567" max="12567" width="16.5703125" style="7" customWidth="1"/>
    <col min="12568" max="12792" width="9.140625" style="7"/>
    <col min="12793" max="12793" width="2.7109375" style="7" customWidth="1"/>
    <col min="12794" max="12794" width="22.42578125" style="7" customWidth="1"/>
    <col min="12795" max="12795" width="73.140625" style="7" customWidth="1"/>
    <col min="12796" max="12796" width="22.28515625" style="7" customWidth="1"/>
    <col min="12797" max="12797" width="21.5703125" style="7" customWidth="1"/>
    <col min="12798" max="12798" width="21.28515625" style="7" customWidth="1"/>
    <col min="12799" max="12801" width="0" style="7" hidden="1" customWidth="1"/>
    <col min="12802" max="12802" width="27.140625" style="7" customWidth="1"/>
    <col min="12803" max="12803" width="24.28515625" style="7" customWidth="1"/>
    <col min="12804" max="12807" width="0" style="7" hidden="1" customWidth="1"/>
    <col min="12808" max="12808" width="39.28515625" style="7" customWidth="1"/>
    <col min="12809" max="12809" width="29.42578125" style="7" customWidth="1"/>
    <col min="12810" max="12810" width="42.85546875" style="7" customWidth="1"/>
    <col min="12811" max="12811" width="38" style="7" customWidth="1"/>
    <col min="12812" max="12813" width="17.42578125" style="7" customWidth="1"/>
    <col min="12814" max="12816" width="17.28515625" style="7" customWidth="1"/>
    <col min="12817" max="12817" width="45.7109375" style="7" customWidth="1"/>
    <col min="12818" max="12822" width="9.140625" style="7"/>
    <col min="12823" max="12823" width="16.5703125" style="7" customWidth="1"/>
    <col min="12824" max="13048" width="9.140625" style="7"/>
    <col min="13049" max="13049" width="2.7109375" style="7" customWidth="1"/>
    <col min="13050" max="13050" width="22.42578125" style="7" customWidth="1"/>
    <col min="13051" max="13051" width="73.140625" style="7" customWidth="1"/>
    <col min="13052" max="13052" width="22.28515625" style="7" customWidth="1"/>
    <col min="13053" max="13053" width="21.5703125" style="7" customWidth="1"/>
    <col min="13054" max="13054" width="21.28515625" style="7" customWidth="1"/>
    <col min="13055" max="13057" width="0" style="7" hidden="1" customWidth="1"/>
    <col min="13058" max="13058" width="27.140625" style="7" customWidth="1"/>
    <col min="13059" max="13059" width="24.28515625" style="7" customWidth="1"/>
    <col min="13060" max="13063" width="0" style="7" hidden="1" customWidth="1"/>
    <col min="13064" max="13064" width="39.28515625" style="7" customWidth="1"/>
    <col min="13065" max="13065" width="29.42578125" style="7" customWidth="1"/>
    <col min="13066" max="13066" width="42.85546875" style="7" customWidth="1"/>
    <col min="13067" max="13067" width="38" style="7" customWidth="1"/>
    <col min="13068" max="13069" width="17.42578125" style="7" customWidth="1"/>
    <col min="13070" max="13072" width="17.28515625" style="7" customWidth="1"/>
    <col min="13073" max="13073" width="45.7109375" style="7" customWidth="1"/>
    <col min="13074" max="13078" width="9.140625" style="7"/>
    <col min="13079" max="13079" width="16.5703125" style="7" customWidth="1"/>
    <col min="13080" max="13304" width="9.140625" style="7"/>
    <col min="13305" max="13305" width="2.7109375" style="7" customWidth="1"/>
    <col min="13306" max="13306" width="22.42578125" style="7" customWidth="1"/>
    <col min="13307" max="13307" width="73.140625" style="7" customWidth="1"/>
    <col min="13308" max="13308" width="22.28515625" style="7" customWidth="1"/>
    <col min="13309" max="13309" width="21.5703125" style="7" customWidth="1"/>
    <col min="13310" max="13310" width="21.28515625" style="7" customWidth="1"/>
    <col min="13311" max="13313" width="0" style="7" hidden="1" customWidth="1"/>
    <col min="13314" max="13314" width="27.140625" style="7" customWidth="1"/>
    <col min="13315" max="13315" width="24.28515625" style="7" customWidth="1"/>
    <col min="13316" max="13319" width="0" style="7" hidden="1" customWidth="1"/>
    <col min="13320" max="13320" width="39.28515625" style="7" customWidth="1"/>
    <col min="13321" max="13321" width="29.42578125" style="7" customWidth="1"/>
    <col min="13322" max="13322" width="42.85546875" style="7" customWidth="1"/>
    <col min="13323" max="13323" width="38" style="7" customWidth="1"/>
    <col min="13324" max="13325" width="17.42578125" style="7" customWidth="1"/>
    <col min="13326" max="13328" width="17.28515625" style="7" customWidth="1"/>
    <col min="13329" max="13329" width="45.7109375" style="7" customWidth="1"/>
    <col min="13330" max="13334" width="9.140625" style="7"/>
    <col min="13335" max="13335" width="16.5703125" style="7" customWidth="1"/>
    <col min="13336" max="13560" width="9.140625" style="7"/>
    <col min="13561" max="13561" width="2.7109375" style="7" customWidth="1"/>
    <col min="13562" max="13562" width="22.42578125" style="7" customWidth="1"/>
    <col min="13563" max="13563" width="73.140625" style="7" customWidth="1"/>
    <col min="13564" max="13564" width="22.28515625" style="7" customWidth="1"/>
    <col min="13565" max="13565" width="21.5703125" style="7" customWidth="1"/>
    <col min="13566" max="13566" width="21.28515625" style="7" customWidth="1"/>
    <col min="13567" max="13569" width="0" style="7" hidden="1" customWidth="1"/>
    <col min="13570" max="13570" width="27.140625" style="7" customWidth="1"/>
    <col min="13571" max="13571" width="24.28515625" style="7" customWidth="1"/>
    <col min="13572" max="13575" width="0" style="7" hidden="1" customWidth="1"/>
    <col min="13576" max="13576" width="39.28515625" style="7" customWidth="1"/>
    <col min="13577" max="13577" width="29.42578125" style="7" customWidth="1"/>
    <col min="13578" max="13578" width="42.85546875" style="7" customWidth="1"/>
    <col min="13579" max="13579" width="38" style="7" customWidth="1"/>
    <col min="13580" max="13581" width="17.42578125" style="7" customWidth="1"/>
    <col min="13582" max="13584" width="17.28515625" style="7" customWidth="1"/>
    <col min="13585" max="13585" width="45.7109375" style="7" customWidth="1"/>
    <col min="13586" max="13590" width="9.140625" style="7"/>
    <col min="13591" max="13591" width="16.5703125" style="7" customWidth="1"/>
    <col min="13592" max="13816" width="9.140625" style="7"/>
    <col min="13817" max="13817" width="2.7109375" style="7" customWidth="1"/>
    <col min="13818" max="13818" width="22.42578125" style="7" customWidth="1"/>
    <col min="13819" max="13819" width="73.140625" style="7" customWidth="1"/>
    <col min="13820" max="13820" width="22.28515625" style="7" customWidth="1"/>
    <col min="13821" max="13821" width="21.5703125" style="7" customWidth="1"/>
    <col min="13822" max="13822" width="21.28515625" style="7" customWidth="1"/>
    <col min="13823" max="13825" width="0" style="7" hidden="1" customWidth="1"/>
    <col min="13826" max="13826" width="27.140625" style="7" customWidth="1"/>
    <col min="13827" max="13827" width="24.28515625" style="7" customWidth="1"/>
    <col min="13828" max="13831" width="0" style="7" hidden="1" customWidth="1"/>
    <col min="13832" max="13832" width="39.28515625" style="7" customWidth="1"/>
    <col min="13833" max="13833" width="29.42578125" style="7" customWidth="1"/>
    <col min="13834" max="13834" width="42.85546875" style="7" customWidth="1"/>
    <col min="13835" max="13835" width="38" style="7" customWidth="1"/>
    <col min="13836" max="13837" width="17.42578125" style="7" customWidth="1"/>
    <col min="13838" max="13840" width="17.28515625" style="7" customWidth="1"/>
    <col min="13841" max="13841" width="45.7109375" style="7" customWidth="1"/>
    <col min="13842" max="13846" width="9.140625" style="7"/>
    <col min="13847" max="13847" width="16.5703125" style="7" customWidth="1"/>
    <col min="13848" max="14072" width="9.140625" style="7"/>
    <col min="14073" max="14073" width="2.7109375" style="7" customWidth="1"/>
    <col min="14074" max="14074" width="22.42578125" style="7" customWidth="1"/>
    <col min="14075" max="14075" width="73.140625" style="7" customWidth="1"/>
    <col min="14076" max="14076" width="22.28515625" style="7" customWidth="1"/>
    <col min="14077" max="14077" width="21.5703125" style="7" customWidth="1"/>
    <col min="14078" max="14078" width="21.28515625" style="7" customWidth="1"/>
    <col min="14079" max="14081" width="0" style="7" hidden="1" customWidth="1"/>
    <col min="14082" max="14082" width="27.140625" style="7" customWidth="1"/>
    <col min="14083" max="14083" width="24.28515625" style="7" customWidth="1"/>
    <col min="14084" max="14087" width="0" style="7" hidden="1" customWidth="1"/>
    <col min="14088" max="14088" width="39.28515625" style="7" customWidth="1"/>
    <col min="14089" max="14089" width="29.42578125" style="7" customWidth="1"/>
    <col min="14090" max="14090" width="42.85546875" style="7" customWidth="1"/>
    <col min="14091" max="14091" width="38" style="7" customWidth="1"/>
    <col min="14092" max="14093" width="17.42578125" style="7" customWidth="1"/>
    <col min="14094" max="14096" width="17.28515625" style="7" customWidth="1"/>
    <col min="14097" max="14097" width="45.7109375" style="7" customWidth="1"/>
    <col min="14098" max="14102" width="9.140625" style="7"/>
    <col min="14103" max="14103" width="16.5703125" style="7" customWidth="1"/>
    <col min="14104" max="14328" width="9.140625" style="7"/>
    <col min="14329" max="14329" width="2.7109375" style="7" customWidth="1"/>
    <col min="14330" max="14330" width="22.42578125" style="7" customWidth="1"/>
    <col min="14331" max="14331" width="73.140625" style="7" customWidth="1"/>
    <col min="14332" max="14332" width="22.28515625" style="7" customWidth="1"/>
    <col min="14333" max="14333" width="21.5703125" style="7" customWidth="1"/>
    <col min="14334" max="14334" width="21.28515625" style="7" customWidth="1"/>
    <col min="14335" max="14337" width="0" style="7" hidden="1" customWidth="1"/>
    <col min="14338" max="14338" width="27.140625" style="7" customWidth="1"/>
    <col min="14339" max="14339" width="24.28515625" style="7" customWidth="1"/>
    <col min="14340" max="14343" width="0" style="7" hidden="1" customWidth="1"/>
    <col min="14344" max="14344" width="39.28515625" style="7" customWidth="1"/>
    <col min="14345" max="14345" width="29.42578125" style="7" customWidth="1"/>
    <col min="14346" max="14346" width="42.85546875" style="7" customWidth="1"/>
    <col min="14347" max="14347" width="38" style="7" customWidth="1"/>
    <col min="14348" max="14349" width="17.42578125" style="7" customWidth="1"/>
    <col min="14350" max="14352" width="17.28515625" style="7" customWidth="1"/>
    <col min="14353" max="14353" width="45.7109375" style="7" customWidth="1"/>
    <col min="14354" max="14358" width="9.140625" style="7"/>
    <col min="14359" max="14359" width="16.5703125" style="7" customWidth="1"/>
    <col min="14360" max="14584" width="9.140625" style="7"/>
    <col min="14585" max="14585" width="2.7109375" style="7" customWidth="1"/>
    <col min="14586" max="14586" width="22.42578125" style="7" customWidth="1"/>
    <col min="14587" max="14587" width="73.140625" style="7" customWidth="1"/>
    <col min="14588" max="14588" width="22.28515625" style="7" customWidth="1"/>
    <col min="14589" max="14589" width="21.5703125" style="7" customWidth="1"/>
    <col min="14590" max="14590" width="21.28515625" style="7" customWidth="1"/>
    <col min="14591" max="14593" width="0" style="7" hidden="1" customWidth="1"/>
    <col min="14594" max="14594" width="27.140625" style="7" customWidth="1"/>
    <col min="14595" max="14595" width="24.28515625" style="7" customWidth="1"/>
    <col min="14596" max="14599" width="0" style="7" hidden="1" customWidth="1"/>
    <col min="14600" max="14600" width="39.28515625" style="7" customWidth="1"/>
    <col min="14601" max="14601" width="29.42578125" style="7" customWidth="1"/>
    <col min="14602" max="14602" width="42.85546875" style="7" customWidth="1"/>
    <col min="14603" max="14603" width="38" style="7" customWidth="1"/>
    <col min="14604" max="14605" width="17.42578125" style="7" customWidth="1"/>
    <col min="14606" max="14608" width="17.28515625" style="7" customWidth="1"/>
    <col min="14609" max="14609" width="45.7109375" style="7" customWidth="1"/>
    <col min="14610" max="14614" width="9.140625" style="7"/>
    <col min="14615" max="14615" width="16.5703125" style="7" customWidth="1"/>
    <col min="14616" max="14840" width="9.140625" style="7"/>
    <col min="14841" max="14841" width="2.7109375" style="7" customWidth="1"/>
    <col min="14842" max="14842" width="22.42578125" style="7" customWidth="1"/>
    <col min="14843" max="14843" width="73.140625" style="7" customWidth="1"/>
    <col min="14844" max="14844" width="22.28515625" style="7" customWidth="1"/>
    <col min="14845" max="14845" width="21.5703125" style="7" customWidth="1"/>
    <col min="14846" max="14846" width="21.28515625" style="7" customWidth="1"/>
    <col min="14847" max="14849" width="0" style="7" hidden="1" customWidth="1"/>
    <col min="14850" max="14850" width="27.140625" style="7" customWidth="1"/>
    <col min="14851" max="14851" width="24.28515625" style="7" customWidth="1"/>
    <col min="14852" max="14855" width="0" style="7" hidden="1" customWidth="1"/>
    <col min="14856" max="14856" width="39.28515625" style="7" customWidth="1"/>
    <col min="14857" max="14857" width="29.42578125" style="7" customWidth="1"/>
    <col min="14858" max="14858" width="42.85546875" style="7" customWidth="1"/>
    <col min="14859" max="14859" width="38" style="7" customWidth="1"/>
    <col min="14860" max="14861" width="17.42578125" style="7" customWidth="1"/>
    <col min="14862" max="14864" width="17.28515625" style="7" customWidth="1"/>
    <col min="14865" max="14865" width="45.7109375" style="7" customWidth="1"/>
    <col min="14866" max="14870" width="9.140625" style="7"/>
    <col min="14871" max="14871" width="16.5703125" style="7" customWidth="1"/>
    <col min="14872" max="15096" width="9.140625" style="7"/>
    <col min="15097" max="15097" width="2.7109375" style="7" customWidth="1"/>
    <col min="15098" max="15098" width="22.42578125" style="7" customWidth="1"/>
    <col min="15099" max="15099" width="73.140625" style="7" customWidth="1"/>
    <col min="15100" max="15100" width="22.28515625" style="7" customWidth="1"/>
    <col min="15101" max="15101" width="21.5703125" style="7" customWidth="1"/>
    <col min="15102" max="15102" width="21.28515625" style="7" customWidth="1"/>
    <col min="15103" max="15105" width="0" style="7" hidden="1" customWidth="1"/>
    <col min="15106" max="15106" width="27.140625" style="7" customWidth="1"/>
    <col min="15107" max="15107" width="24.28515625" style="7" customWidth="1"/>
    <col min="15108" max="15111" width="0" style="7" hidden="1" customWidth="1"/>
    <col min="15112" max="15112" width="39.28515625" style="7" customWidth="1"/>
    <col min="15113" max="15113" width="29.42578125" style="7" customWidth="1"/>
    <col min="15114" max="15114" width="42.85546875" style="7" customWidth="1"/>
    <col min="15115" max="15115" width="38" style="7" customWidth="1"/>
    <col min="15116" max="15117" width="17.42578125" style="7" customWidth="1"/>
    <col min="15118" max="15120" width="17.28515625" style="7" customWidth="1"/>
    <col min="15121" max="15121" width="45.7109375" style="7" customWidth="1"/>
    <col min="15122" max="15126" width="9.140625" style="7"/>
    <col min="15127" max="15127" width="16.5703125" style="7" customWidth="1"/>
    <col min="15128" max="15352" width="9.140625" style="7"/>
    <col min="15353" max="15353" width="2.7109375" style="7" customWidth="1"/>
    <col min="15354" max="15354" width="22.42578125" style="7" customWidth="1"/>
    <col min="15355" max="15355" width="73.140625" style="7" customWidth="1"/>
    <col min="15356" max="15356" width="22.28515625" style="7" customWidth="1"/>
    <col min="15357" max="15357" width="21.5703125" style="7" customWidth="1"/>
    <col min="15358" max="15358" width="21.28515625" style="7" customWidth="1"/>
    <col min="15359" max="15361" width="0" style="7" hidden="1" customWidth="1"/>
    <col min="15362" max="15362" width="27.140625" style="7" customWidth="1"/>
    <col min="15363" max="15363" width="24.28515625" style="7" customWidth="1"/>
    <col min="15364" max="15367" width="0" style="7" hidden="1" customWidth="1"/>
    <col min="15368" max="15368" width="39.28515625" style="7" customWidth="1"/>
    <col min="15369" max="15369" width="29.42578125" style="7" customWidth="1"/>
    <col min="15370" max="15370" width="42.85546875" style="7" customWidth="1"/>
    <col min="15371" max="15371" width="38" style="7" customWidth="1"/>
    <col min="15372" max="15373" width="17.42578125" style="7" customWidth="1"/>
    <col min="15374" max="15376" width="17.28515625" style="7" customWidth="1"/>
    <col min="15377" max="15377" width="45.7109375" style="7" customWidth="1"/>
    <col min="15378" max="15382" width="9.140625" style="7"/>
    <col min="15383" max="15383" width="16.5703125" style="7" customWidth="1"/>
    <col min="15384" max="15608" width="9.140625" style="7"/>
    <col min="15609" max="15609" width="2.7109375" style="7" customWidth="1"/>
    <col min="15610" max="15610" width="22.42578125" style="7" customWidth="1"/>
    <col min="15611" max="15611" width="73.140625" style="7" customWidth="1"/>
    <col min="15612" max="15612" width="22.28515625" style="7" customWidth="1"/>
    <col min="15613" max="15613" width="21.5703125" style="7" customWidth="1"/>
    <col min="15614" max="15614" width="21.28515625" style="7" customWidth="1"/>
    <col min="15615" max="15617" width="0" style="7" hidden="1" customWidth="1"/>
    <col min="15618" max="15618" width="27.140625" style="7" customWidth="1"/>
    <col min="15619" max="15619" width="24.28515625" style="7" customWidth="1"/>
    <col min="15620" max="15623" width="0" style="7" hidden="1" customWidth="1"/>
    <col min="15624" max="15624" width="39.28515625" style="7" customWidth="1"/>
    <col min="15625" max="15625" width="29.42578125" style="7" customWidth="1"/>
    <col min="15626" max="15626" width="42.85546875" style="7" customWidth="1"/>
    <col min="15627" max="15627" width="38" style="7" customWidth="1"/>
    <col min="15628" max="15629" width="17.42578125" style="7" customWidth="1"/>
    <col min="15630" max="15632" width="17.28515625" style="7" customWidth="1"/>
    <col min="15633" max="15633" width="45.7109375" style="7" customWidth="1"/>
    <col min="15634" max="15638" width="9.140625" style="7"/>
    <col min="15639" max="15639" width="16.5703125" style="7" customWidth="1"/>
    <col min="15640" max="15864" width="9.140625" style="7"/>
    <col min="15865" max="15865" width="2.7109375" style="7" customWidth="1"/>
    <col min="15866" max="15866" width="22.42578125" style="7" customWidth="1"/>
    <col min="15867" max="15867" width="73.140625" style="7" customWidth="1"/>
    <col min="15868" max="15868" width="22.28515625" style="7" customWidth="1"/>
    <col min="15869" max="15869" width="21.5703125" style="7" customWidth="1"/>
    <col min="15870" max="15870" width="21.28515625" style="7" customWidth="1"/>
    <col min="15871" max="15873" width="0" style="7" hidden="1" customWidth="1"/>
    <col min="15874" max="15874" width="27.140625" style="7" customWidth="1"/>
    <col min="15875" max="15875" width="24.28515625" style="7" customWidth="1"/>
    <col min="15876" max="15879" width="0" style="7" hidden="1" customWidth="1"/>
    <col min="15880" max="15880" width="39.28515625" style="7" customWidth="1"/>
    <col min="15881" max="15881" width="29.42578125" style="7" customWidth="1"/>
    <col min="15882" max="15882" width="42.85546875" style="7" customWidth="1"/>
    <col min="15883" max="15883" width="38" style="7" customWidth="1"/>
    <col min="15884" max="15885" width="17.42578125" style="7" customWidth="1"/>
    <col min="15886" max="15888" width="17.28515625" style="7" customWidth="1"/>
    <col min="15889" max="15889" width="45.7109375" style="7" customWidth="1"/>
    <col min="15890" max="15894" width="9.140625" style="7"/>
    <col min="15895" max="15895" width="16.5703125" style="7" customWidth="1"/>
    <col min="15896" max="16120" width="9.140625" style="7"/>
    <col min="16121" max="16121" width="2.7109375" style="7" customWidth="1"/>
    <col min="16122" max="16122" width="22.42578125" style="7" customWidth="1"/>
    <col min="16123" max="16123" width="73.140625" style="7" customWidth="1"/>
    <col min="16124" max="16124" width="22.28515625" style="7" customWidth="1"/>
    <col min="16125" max="16125" width="21.5703125" style="7" customWidth="1"/>
    <col min="16126" max="16126" width="21.28515625" style="7" customWidth="1"/>
    <col min="16127" max="16129" width="0" style="7" hidden="1" customWidth="1"/>
    <col min="16130" max="16130" width="27.140625" style="7" customWidth="1"/>
    <col min="16131" max="16131" width="24.28515625" style="7" customWidth="1"/>
    <col min="16132" max="16135" width="0" style="7" hidden="1" customWidth="1"/>
    <col min="16136" max="16136" width="39.28515625" style="7" customWidth="1"/>
    <col min="16137" max="16137" width="29.42578125" style="7" customWidth="1"/>
    <col min="16138" max="16138" width="42.85546875" style="7" customWidth="1"/>
    <col min="16139" max="16139" width="38" style="7" customWidth="1"/>
    <col min="16140" max="16141" width="17.42578125" style="7" customWidth="1"/>
    <col min="16142" max="16144" width="17.28515625" style="7" customWidth="1"/>
    <col min="16145" max="16145" width="45.7109375" style="7" customWidth="1"/>
    <col min="16146" max="16150" width="9.140625" style="7"/>
    <col min="16151" max="16151" width="16.5703125" style="7" customWidth="1"/>
    <col min="16152" max="16384" width="9.140625" style="7"/>
  </cols>
  <sheetData>
    <row r="1" spans="1:18" ht="13.5" thickBot="1" x14ac:dyDescent="0.25">
      <c r="P1" s="6"/>
    </row>
    <row r="2" spans="1:18" ht="60" customHeight="1" thickBot="1" x14ac:dyDescent="0.25">
      <c r="A2" s="8"/>
      <c r="B2" s="9" t="s">
        <v>0</v>
      </c>
      <c r="C2" s="10"/>
      <c r="D2" s="10"/>
      <c r="E2" s="10"/>
      <c r="F2" s="10"/>
      <c r="G2" s="10"/>
      <c r="H2" s="10"/>
      <c r="I2" s="10"/>
      <c r="J2" s="10"/>
      <c r="K2" s="10"/>
      <c r="L2" s="10"/>
      <c r="M2" s="10"/>
      <c r="N2" s="10"/>
      <c r="O2" s="10"/>
      <c r="P2" s="10"/>
      <c r="Q2" s="10"/>
      <c r="R2" s="11"/>
    </row>
    <row r="3" spans="1:18" ht="12.75" customHeight="1" x14ac:dyDescent="0.2">
      <c r="A3" s="12"/>
      <c r="B3" s="13" t="s">
        <v>1</v>
      </c>
      <c r="C3" s="14"/>
      <c r="D3" s="14"/>
      <c r="E3" s="14"/>
      <c r="F3" s="14"/>
      <c r="G3" s="14"/>
      <c r="H3" s="14"/>
      <c r="I3" s="14"/>
      <c r="J3" s="14"/>
      <c r="K3" s="14"/>
      <c r="L3" s="14"/>
      <c r="M3" s="14"/>
      <c r="N3" s="14"/>
      <c r="O3" s="14"/>
      <c r="P3" s="14"/>
      <c r="Q3" s="14"/>
      <c r="R3" s="15"/>
    </row>
    <row r="4" spans="1:18" x14ac:dyDescent="0.2">
      <c r="B4" s="16"/>
      <c r="C4" s="17"/>
      <c r="D4" s="17"/>
      <c r="E4" s="17"/>
      <c r="F4" s="17"/>
      <c r="G4" s="17"/>
      <c r="H4" s="17"/>
      <c r="I4" s="17"/>
      <c r="J4" s="17"/>
      <c r="K4" s="17"/>
      <c r="L4" s="17"/>
      <c r="M4" s="17"/>
      <c r="N4" s="17"/>
      <c r="O4" s="17"/>
      <c r="P4" s="17"/>
      <c r="Q4" s="17"/>
      <c r="R4" s="18"/>
    </row>
    <row r="5" spans="1:18" ht="15" customHeight="1" thickBot="1" x14ac:dyDescent="0.25">
      <c r="B5" s="19"/>
      <c r="C5" s="20"/>
      <c r="D5" s="20"/>
      <c r="E5" s="20"/>
      <c r="F5" s="20"/>
      <c r="G5" s="20"/>
      <c r="H5" s="20"/>
      <c r="I5" s="20"/>
      <c r="J5" s="20"/>
      <c r="K5" s="20"/>
      <c r="L5" s="20"/>
      <c r="M5" s="20"/>
      <c r="N5" s="20"/>
      <c r="O5" s="20"/>
      <c r="P5" s="20"/>
      <c r="Q5" s="20"/>
      <c r="R5" s="21"/>
    </row>
    <row r="6" spans="1:18" ht="62.25" customHeight="1" thickBot="1" x14ac:dyDescent="0.25">
      <c r="A6" s="22"/>
      <c r="B6" s="23" t="s">
        <v>2</v>
      </c>
      <c r="C6" s="24" t="s">
        <v>3</v>
      </c>
      <c r="D6" s="25" t="s">
        <v>4</v>
      </c>
      <c r="E6" s="25" t="s">
        <v>5</v>
      </c>
      <c r="F6" s="25" t="s">
        <v>6</v>
      </c>
      <c r="G6" s="25" t="s">
        <v>7</v>
      </c>
      <c r="H6" s="25" t="s">
        <v>8</v>
      </c>
      <c r="I6" s="25" t="s">
        <v>9</v>
      </c>
      <c r="J6" s="26" t="s">
        <v>10</v>
      </c>
      <c r="K6" s="26" t="s">
        <v>11</v>
      </c>
      <c r="L6" s="25" t="s">
        <v>12</v>
      </c>
      <c r="M6" s="25" t="s">
        <v>13</v>
      </c>
      <c r="N6" s="25" t="s">
        <v>14</v>
      </c>
      <c r="O6" s="25" t="s">
        <v>15</v>
      </c>
      <c r="P6" s="25" t="s">
        <v>16</v>
      </c>
      <c r="Q6" s="24" t="s">
        <v>17</v>
      </c>
      <c r="R6" s="27" t="s">
        <v>18</v>
      </c>
    </row>
    <row r="7" spans="1:18" s="35" customFormat="1" ht="25.5" x14ac:dyDescent="0.2">
      <c r="A7" s="28"/>
      <c r="B7" s="29" t="s">
        <v>19</v>
      </c>
      <c r="C7" s="30" t="s">
        <v>20</v>
      </c>
      <c r="D7" s="31">
        <v>1</v>
      </c>
      <c r="E7" s="31">
        <v>1</v>
      </c>
      <c r="F7" s="31" t="s">
        <v>21</v>
      </c>
      <c r="G7" s="31" t="s">
        <v>22</v>
      </c>
      <c r="H7" s="31" t="s">
        <v>23</v>
      </c>
      <c r="I7" s="31" t="s">
        <v>24</v>
      </c>
      <c r="J7" s="32">
        <v>4381495232</v>
      </c>
      <c r="K7" s="32">
        <v>4381495232</v>
      </c>
      <c r="L7" s="31" t="s">
        <v>24</v>
      </c>
      <c r="M7" s="31" t="s">
        <v>24</v>
      </c>
      <c r="N7" s="31" t="s">
        <v>25</v>
      </c>
      <c r="O7" s="31" t="s">
        <v>26</v>
      </c>
      <c r="P7" s="31" t="s">
        <v>27</v>
      </c>
      <c r="Q7" s="33">
        <v>3219006466</v>
      </c>
      <c r="R7" s="34" t="s">
        <v>28</v>
      </c>
    </row>
    <row r="8" spans="1:18" s="35" customFormat="1" ht="25.5" x14ac:dyDescent="0.2">
      <c r="A8" s="28"/>
      <c r="B8" s="36" t="s">
        <v>19</v>
      </c>
      <c r="C8" s="37" t="s">
        <v>29</v>
      </c>
      <c r="D8" s="38" t="s">
        <v>22</v>
      </c>
      <c r="E8" s="38" t="s">
        <v>22</v>
      </c>
      <c r="F8" s="38" t="s">
        <v>21</v>
      </c>
      <c r="G8" s="38" t="s">
        <v>22</v>
      </c>
      <c r="H8" s="38" t="s">
        <v>23</v>
      </c>
      <c r="I8" s="38" t="s">
        <v>24</v>
      </c>
      <c r="J8" s="39">
        <v>5659591200</v>
      </c>
      <c r="K8" s="39">
        <v>5659591200</v>
      </c>
      <c r="L8" s="38" t="s">
        <v>24</v>
      </c>
      <c r="M8" s="38" t="s">
        <v>24</v>
      </c>
      <c r="N8" s="38" t="s">
        <v>25</v>
      </c>
      <c r="O8" s="38" t="s">
        <v>26</v>
      </c>
      <c r="P8" s="38" t="s">
        <v>27</v>
      </c>
      <c r="Q8" s="40">
        <v>3219006466</v>
      </c>
      <c r="R8" s="41" t="s">
        <v>28</v>
      </c>
    </row>
    <row r="9" spans="1:18" s="35" customFormat="1" ht="25.5" x14ac:dyDescent="0.2">
      <c r="A9" s="28"/>
      <c r="B9" s="36" t="s">
        <v>19</v>
      </c>
      <c r="C9" s="37" t="s">
        <v>30</v>
      </c>
      <c r="D9" s="38" t="s">
        <v>22</v>
      </c>
      <c r="E9" s="38" t="s">
        <v>22</v>
      </c>
      <c r="F9" s="38" t="s">
        <v>21</v>
      </c>
      <c r="G9" s="38" t="s">
        <v>22</v>
      </c>
      <c r="H9" s="38" t="s">
        <v>23</v>
      </c>
      <c r="I9" s="38" t="s">
        <v>24</v>
      </c>
      <c r="J9" s="39">
        <v>49146062815</v>
      </c>
      <c r="K9" s="39">
        <v>49146062815</v>
      </c>
      <c r="L9" s="38" t="s">
        <v>24</v>
      </c>
      <c r="M9" s="38" t="s">
        <v>24</v>
      </c>
      <c r="N9" s="38" t="s">
        <v>25</v>
      </c>
      <c r="O9" s="38" t="s">
        <v>26</v>
      </c>
      <c r="P9" s="38" t="s">
        <v>27</v>
      </c>
      <c r="Q9" s="40">
        <v>3219006466</v>
      </c>
      <c r="R9" s="41" t="s">
        <v>28</v>
      </c>
    </row>
    <row r="10" spans="1:18" s="35" customFormat="1" ht="38.25" x14ac:dyDescent="0.2">
      <c r="A10" s="28"/>
      <c r="B10" s="36" t="s">
        <v>19</v>
      </c>
      <c r="C10" s="37" t="s">
        <v>31</v>
      </c>
      <c r="D10" s="38" t="s">
        <v>22</v>
      </c>
      <c r="E10" s="38" t="s">
        <v>22</v>
      </c>
      <c r="F10" s="38" t="s">
        <v>21</v>
      </c>
      <c r="G10" s="38" t="s">
        <v>22</v>
      </c>
      <c r="H10" s="38" t="s">
        <v>23</v>
      </c>
      <c r="I10" s="38" t="s">
        <v>24</v>
      </c>
      <c r="J10" s="39">
        <v>16132594105</v>
      </c>
      <c r="K10" s="39">
        <v>16132594105</v>
      </c>
      <c r="L10" s="38" t="s">
        <v>24</v>
      </c>
      <c r="M10" s="38" t="s">
        <v>24</v>
      </c>
      <c r="N10" s="38" t="s">
        <v>25</v>
      </c>
      <c r="O10" s="38" t="s">
        <v>26</v>
      </c>
      <c r="P10" s="38" t="s">
        <v>32</v>
      </c>
      <c r="Q10" s="38" t="s">
        <v>33</v>
      </c>
      <c r="R10" s="41" t="s">
        <v>28</v>
      </c>
    </row>
    <row r="11" spans="1:18" s="42" customFormat="1" ht="65.25" customHeight="1" x14ac:dyDescent="0.2">
      <c r="A11" s="1"/>
      <c r="B11" s="82" t="s">
        <v>34</v>
      </c>
      <c r="C11" s="44" t="s">
        <v>35</v>
      </c>
      <c r="D11" s="40">
        <v>5</v>
      </c>
      <c r="E11" s="40">
        <v>6</v>
      </c>
      <c r="F11" s="40">
        <v>4</v>
      </c>
      <c r="G11" s="45">
        <v>1</v>
      </c>
      <c r="H11" s="38" t="s">
        <v>23</v>
      </c>
      <c r="I11" s="38" t="s">
        <v>24</v>
      </c>
      <c r="J11" s="39">
        <f>16000000*4</f>
        <v>64000000</v>
      </c>
      <c r="K11" s="39">
        <v>64000000</v>
      </c>
      <c r="L11" s="38">
        <v>0</v>
      </c>
      <c r="M11" s="40">
        <v>0</v>
      </c>
      <c r="N11" s="38" t="s">
        <v>25</v>
      </c>
      <c r="O11" s="38" t="s">
        <v>26</v>
      </c>
      <c r="P11" s="38" t="s">
        <v>36</v>
      </c>
      <c r="Q11" s="40">
        <v>3162921353</v>
      </c>
      <c r="R11" s="41" t="s">
        <v>37</v>
      </c>
    </row>
    <row r="12" spans="1:18" s="42" customFormat="1" ht="65.25" customHeight="1" x14ac:dyDescent="0.2">
      <c r="A12" s="1"/>
      <c r="B12" s="43" t="s">
        <v>38</v>
      </c>
      <c r="C12" s="44" t="s">
        <v>39</v>
      </c>
      <c r="D12" s="40">
        <v>7</v>
      </c>
      <c r="E12" s="40">
        <v>8</v>
      </c>
      <c r="F12" s="40">
        <v>1</v>
      </c>
      <c r="G12" s="45">
        <v>1</v>
      </c>
      <c r="H12" s="38" t="s">
        <v>23</v>
      </c>
      <c r="I12" s="38" t="s">
        <v>24</v>
      </c>
      <c r="J12" s="39">
        <v>7500000</v>
      </c>
      <c r="K12" s="39">
        <v>7500000</v>
      </c>
      <c r="L12" s="38">
        <v>0</v>
      </c>
      <c r="M12" s="40">
        <v>0</v>
      </c>
      <c r="N12" s="38" t="s">
        <v>25</v>
      </c>
      <c r="O12" s="38" t="s">
        <v>26</v>
      </c>
      <c r="P12" s="38" t="s">
        <v>36</v>
      </c>
      <c r="Q12" s="40">
        <v>3162921353</v>
      </c>
      <c r="R12" s="41" t="s">
        <v>37</v>
      </c>
    </row>
    <row r="13" spans="1:18" s="42" customFormat="1" ht="43.5" customHeight="1" x14ac:dyDescent="0.2">
      <c r="A13" s="1"/>
      <c r="B13" s="46" t="s">
        <v>40</v>
      </c>
      <c r="C13" s="44" t="s">
        <v>41</v>
      </c>
      <c r="D13" s="40">
        <v>2</v>
      </c>
      <c r="E13" s="40">
        <v>3</v>
      </c>
      <c r="F13" s="40">
        <v>4</v>
      </c>
      <c r="G13" s="40">
        <v>1</v>
      </c>
      <c r="H13" s="38" t="s">
        <v>23</v>
      </c>
      <c r="I13" s="38" t="s">
        <v>24</v>
      </c>
      <c r="J13" s="39">
        <f>7000000*4</f>
        <v>28000000</v>
      </c>
      <c r="K13" s="39">
        <v>42000000</v>
      </c>
      <c r="L13" s="38">
        <v>0</v>
      </c>
      <c r="M13" s="40">
        <v>0</v>
      </c>
      <c r="N13" s="38" t="s">
        <v>25</v>
      </c>
      <c r="O13" s="38" t="s">
        <v>26</v>
      </c>
      <c r="P13" s="38" t="s">
        <v>36</v>
      </c>
      <c r="Q13" s="40">
        <v>3162921353</v>
      </c>
      <c r="R13" s="41" t="s">
        <v>37</v>
      </c>
    </row>
    <row r="14" spans="1:18" s="42" customFormat="1" ht="77.25" customHeight="1" x14ac:dyDescent="0.2">
      <c r="A14" s="1"/>
      <c r="B14" s="46" t="s">
        <v>42</v>
      </c>
      <c r="C14" s="44" t="s">
        <v>43</v>
      </c>
      <c r="D14" s="40">
        <v>8</v>
      </c>
      <c r="E14" s="40">
        <v>9</v>
      </c>
      <c r="F14" s="40">
        <v>6</v>
      </c>
      <c r="G14" s="40" t="s">
        <v>22</v>
      </c>
      <c r="H14" s="38" t="s">
        <v>23</v>
      </c>
      <c r="I14" s="38" t="s">
        <v>24</v>
      </c>
      <c r="J14" s="39">
        <v>22050000</v>
      </c>
      <c r="K14" s="39">
        <f>+J14*2</f>
        <v>44100000</v>
      </c>
      <c r="L14" s="38">
        <v>0</v>
      </c>
      <c r="M14" s="38">
        <v>0</v>
      </c>
      <c r="N14" s="38" t="s">
        <v>25</v>
      </c>
      <c r="O14" s="38" t="s">
        <v>26</v>
      </c>
      <c r="P14" s="38" t="s">
        <v>36</v>
      </c>
      <c r="Q14" s="38" t="s">
        <v>44</v>
      </c>
      <c r="R14" s="47" t="s">
        <v>45</v>
      </c>
    </row>
    <row r="15" spans="1:18" s="42" customFormat="1" ht="77.25" customHeight="1" x14ac:dyDescent="0.2">
      <c r="A15" s="1"/>
      <c r="B15" s="46" t="s">
        <v>46</v>
      </c>
      <c r="C15" s="44" t="s">
        <v>47</v>
      </c>
      <c r="D15" s="40">
        <v>5</v>
      </c>
      <c r="E15" s="40">
        <v>6</v>
      </c>
      <c r="F15" s="40" t="s">
        <v>21</v>
      </c>
      <c r="G15" s="40" t="s">
        <v>22</v>
      </c>
      <c r="H15" s="38" t="s">
        <v>23</v>
      </c>
      <c r="I15" s="38" t="s">
        <v>24</v>
      </c>
      <c r="J15" s="39">
        <v>15000000</v>
      </c>
      <c r="K15" s="39">
        <v>15000000</v>
      </c>
      <c r="L15" s="38">
        <v>0</v>
      </c>
      <c r="M15" s="38">
        <v>0</v>
      </c>
      <c r="N15" s="38" t="s">
        <v>25</v>
      </c>
      <c r="O15" s="38" t="s">
        <v>26</v>
      </c>
      <c r="P15" s="38" t="s">
        <v>36</v>
      </c>
      <c r="Q15" s="38" t="s">
        <v>44</v>
      </c>
      <c r="R15" s="47" t="s">
        <v>45</v>
      </c>
    </row>
    <row r="16" spans="1:18" s="42" customFormat="1" ht="81.75" customHeight="1" x14ac:dyDescent="0.2">
      <c r="A16" s="1"/>
      <c r="B16" s="46" t="s">
        <v>48</v>
      </c>
      <c r="C16" s="44" t="s">
        <v>49</v>
      </c>
      <c r="D16" s="40">
        <v>10</v>
      </c>
      <c r="E16" s="40">
        <v>11</v>
      </c>
      <c r="F16" s="40" t="s">
        <v>50</v>
      </c>
      <c r="G16" s="40">
        <v>2</v>
      </c>
      <c r="H16" s="38" t="s">
        <v>23</v>
      </c>
      <c r="I16" s="38" t="s">
        <v>24</v>
      </c>
      <c r="J16" s="39">
        <v>13500000</v>
      </c>
      <c r="K16" s="39">
        <v>13500000</v>
      </c>
      <c r="L16" s="38">
        <v>0</v>
      </c>
      <c r="M16" s="38">
        <v>0</v>
      </c>
      <c r="N16" s="38" t="s">
        <v>25</v>
      </c>
      <c r="O16" s="38" t="s">
        <v>26</v>
      </c>
      <c r="P16" s="38" t="s">
        <v>36</v>
      </c>
      <c r="Q16" s="38" t="s">
        <v>44</v>
      </c>
      <c r="R16" s="47" t="s">
        <v>45</v>
      </c>
    </row>
    <row r="17" spans="1:18" s="42" customFormat="1" ht="73.5" customHeight="1" x14ac:dyDescent="0.2">
      <c r="A17" s="1"/>
      <c r="B17" s="46" t="s">
        <v>51</v>
      </c>
      <c r="C17" s="44" t="s">
        <v>52</v>
      </c>
      <c r="D17" s="40">
        <v>1</v>
      </c>
      <c r="E17" s="40">
        <v>3</v>
      </c>
      <c r="F17" s="40">
        <v>6</v>
      </c>
      <c r="G17" s="40" t="s">
        <v>22</v>
      </c>
      <c r="H17" s="38" t="s">
        <v>23</v>
      </c>
      <c r="I17" s="38" t="s">
        <v>24</v>
      </c>
      <c r="J17" s="39">
        <f>275000000*6</f>
        <v>1650000000</v>
      </c>
      <c r="K17" s="39">
        <f>J17/6*4</f>
        <v>1100000000</v>
      </c>
      <c r="L17" s="38">
        <v>0</v>
      </c>
      <c r="M17" s="38">
        <v>0</v>
      </c>
      <c r="N17" s="38" t="s">
        <v>25</v>
      </c>
      <c r="O17" s="38" t="s">
        <v>26</v>
      </c>
      <c r="P17" s="38" t="s">
        <v>36</v>
      </c>
      <c r="Q17" s="38" t="s">
        <v>44</v>
      </c>
      <c r="R17" s="47" t="s">
        <v>45</v>
      </c>
    </row>
    <row r="18" spans="1:18" s="42" customFormat="1" ht="39" customHeight="1" x14ac:dyDescent="0.2">
      <c r="A18" s="1"/>
      <c r="B18" s="46" t="s">
        <v>46</v>
      </c>
      <c r="C18" s="44" t="s">
        <v>53</v>
      </c>
      <c r="D18" s="40">
        <v>7</v>
      </c>
      <c r="E18" s="40">
        <v>8</v>
      </c>
      <c r="F18" s="40">
        <v>4</v>
      </c>
      <c r="G18" s="40" t="s">
        <v>22</v>
      </c>
      <c r="H18" s="38" t="s">
        <v>23</v>
      </c>
      <c r="I18" s="38" t="s">
        <v>24</v>
      </c>
      <c r="J18" s="39">
        <v>140000000</v>
      </c>
      <c r="K18" s="39">
        <v>140000000</v>
      </c>
      <c r="L18" s="38">
        <v>0</v>
      </c>
      <c r="M18" s="38">
        <v>0</v>
      </c>
      <c r="N18" s="38" t="s">
        <v>25</v>
      </c>
      <c r="O18" s="38" t="s">
        <v>26</v>
      </c>
      <c r="P18" s="38" t="s">
        <v>36</v>
      </c>
      <c r="Q18" s="38" t="s">
        <v>44</v>
      </c>
      <c r="R18" s="47" t="s">
        <v>45</v>
      </c>
    </row>
    <row r="19" spans="1:18" s="42" customFormat="1" ht="39" customHeight="1" x14ac:dyDescent="0.2">
      <c r="A19" s="1"/>
      <c r="B19" s="46" t="s">
        <v>54</v>
      </c>
      <c r="C19" s="44" t="s">
        <v>55</v>
      </c>
      <c r="D19" s="40">
        <v>6</v>
      </c>
      <c r="E19" s="40">
        <v>7</v>
      </c>
      <c r="F19" s="40">
        <v>4</v>
      </c>
      <c r="G19" s="40" t="s">
        <v>22</v>
      </c>
      <c r="H19" s="38" t="s">
        <v>23</v>
      </c>
      <c r="I19" s="38" t="s">
        <v>24</v>
      </c>
      <c r="J19" s="39">
        <v>400000000</v>
      </c>
      <c r="K19" s="39">
        <v>400000000</v>
      </c>
      <c r="L19" s="38">
        <v>0</v>
      </c>
      <c r="M19" s="38">
        <v>0</v>
      </c>
      <c r="N19" s="38" t="s">
        <v>25</v>
      </c>
      <c r="O19" s="38" t="s">
        <v>26</v>
      </c>
      <c r="P19" s="38" t="s">
        <v>36</v>
      </c>
      <c r="Q19" s="38" t="s">
        <v>44</v>
      </c>
      <c r="R19" s="47" t="s">
        <v>45</v>
      </c>
    </row>
    <row r="20" spans="1:18" s="42" customFormat="1" ht="66.75" customHeight="1" x14ac:dyDescent="0.2">
      <c r="A20" s="1"/>
      <c r="B20" s="46" t="s">
        <v>56</v>
      </c>
      <c r="C20" s="37" t="s">
        <v>57</v>
      </c>
      <c r="D20" s="40">
        <v>1</v>
      </c>
      <c r="E20" s="40">
        <v>1</v>
      </c>
      <c r="F20" s="40">
        <v>6</v>
      </c>
      <c r="G20" s="40" t="s">
        <v>22</v>
      </c>
      <c r="H20" s="38" t="s">
        <v>23</v>
      </c>
      <c r="I20" s="38" t="s">
        <v>24</v>
      </c>
      <c r="J20" s="39">
        <f>75000000*6</f>
        <v>450000000</v>
      </c>
      <c r="K20" s="39">
        <f>J20/6*5</f>
        <v>375000000</v>
      </c>
      <c r="L20" s="38">
        <v>0</v>
      </c>
      <c r="M20" s="38">
        <v>0</v>
      </c>
      <c r="N20" s="38" t="s">
        <v>25</v>
      </c>
      <c r="O20" s="38" t="s">
        <v>26</v>
      </c>
      <c r="P20" s="38" t="s">
        <v>36</v>
      </c>
      <c r="Q20" s="38" t="s">
        <v>44</v>
      </c>
      <c r="R20" s="47" t="s">
        <v>45</v>
      </c>
    </row>
    <row r="21" spans="1:18" s="42" customFormat="1" ht="66.75" customHeight="1" x14ac:dyDescent="0.2">
      <c r="A21" s="1"/>
      <c r="B21" s="46" t="s">
        <v>46</v>
      </c>
      <c r="C21" s="44" t="s">
        <v>58</v>
      </c>
      <c r="D21" s="40">
        <v>11</v>
      </c>
      <c r="E21" s="40">
        <v>12</v>
      </c>
      <c r="F21" s="40">
        <v>12</v>
      </c>
      <c r="G21" s="40">
        <v>2</v>
      </c>
      <c r="H21" s="38" t="s">
        <v>23</v>
      </c>
      <c r="I21" s="38" t="s">
        <v>24</v>
      </c>
      <c r="J21" s="39">
        <v>70000000</v>
      </c>
      <c r="K21" s="39">
        <v>70000000</v>
      </c>
      <c r="L21" s="38">
        <v>0</v>
      </c>
      <c r="M21" s="38">
        <v>0</v>
      </c>
      <c r="N21" s="38" t="s">
        <v>25</v>
      </c>
      <c r="O21" s="38" t="s">
        <v>26</v>
      </c>
      <c r="P21" s="38" t="s">
        <v>36</v>
      </c>
      <c r="Q21" s="38" t="s">
        <v>44</v>
      </c>
      <c r="R21" s="47" t="s">
        <v>45</v>
      </c>
    </row>
    <row r="22" spans="1:18" s="42" customFormat="1" ht="69.75" customHeight="1" x14ac:dyDescent="0.2">
      <c r="A22" s="3"/>
      <c r="B22" s="46" t="s">
        <v>46</v>
      </c>
      <c r="C22" s="37" t="s">
        <v>59</v>
      </c>
      <c r="D22" s="40">
        <v>1</v>
      </c>
      <c r="E22" s="40">
        <v>2</v>
      </c>
      <c r="F22" s="40">
        <v>3</v>
      </c>
      <c r="G22" s="40" t="s">
        <v>22</v>
      </c>
      <c r="H22" s="38" t="s">
        <v>23</v>
      </c>
      <c r="I22" s="38" t="s">
        <v>24</v>
      </c>
      <c r="J22" s="39">
        <v>4500000</v>
      </c>
      <c r="K22" s="39">
        <f>J22*3</f>
        <v>13500000</v>
      </c>
      <c r="L22" s="38">
        <v>0</v>
      </c>
      <c r="M22" s="38">
        <v>0</v>
      </c>
      <c r="N22" s="38" t="s">
        <v>25</v>
      </c>
      <c r="O22" s="38" t="s">
        <v>26</v>
      </c>
      <c r="P22" s="38" t="s">
        <v>36</v>
      </c>
      <c r="Q22" s="38" t="s">
        <v>44</v>
      </c>
      <c r="R22" s="47" t="s">
        <v>45</v>
      </c>
    </row>
    <row r="23" spans="1:18" s="42" customFormat="1" ht="37.5" customHeight="1" x14ac:dyDescent="0.2">
      <c r="A23" s="1"/>
      <c r="B23" s="46" t="s">
        <v>46</v>
      </c>
      <c r="C23" s="44" t="s">
        <v>60</v>
      </c>
      <c r="D23" s="40">
        <v>7</v>
      </c>
      <c r="E23" s="40">
        <v>8</v>
      </c>
      <c r="F23" s="40" t="s">
        <v>61</v>
      </c>
      <c r="G23" s="40" t="s">
        <v>22</v>
      </c>
      <c r="H23" s="38" t="s">
        <v>23</v>
      </c>
      <c r="I23" s="38" t="s">
        <v>24</v>
      </c>
      <c r="J23" s="39">
        <v>35000000</v>
      </c>
      <c r="K23" s="39">
        <v>35000000</v>
      </c>
      <c r="L23" s="38">
        <v>0</v>
      </c>
      <c r="M23" s="38">
        <v>0</v>
      </c>
      <c r="N23" s="38" t="s">
        <v>25</v>
      </c>
      <c r="O23" s="38" t="s">
        <v>26</v>
      </c>
      <c r="P23" s="38" t="s">
        <v>36</v>
      </c>
      <c r="Q23" s="38" t="s">
        <v>44</v>
      </c>
      <c r="R23" s="47" t="s">
        <v>45</v>
      </c>
    </row>
    <row r="24" spans="1:18" s="42" customFormat="1" ht="60.75" customHeight="1" x14ac:dyDescent="0.2">
      <c r="A24" s="1"/>
      <c r="B24" s="46" t="s">
        <v>62</v>
      </c>
      <c r="C24" s="44" t="s">
        <v>63</v>
      </c>
      <c r="D24" s="40">
        <v>3</v>
      </c>
      <c r="E24" s="40">
        <v>4</v>
      </c>
      <c r="F24" s="40">
        <v>6</v>
      </c>
      <c r="G24" s="40" t="s">
        <v>22</v>
      </c>
      <c r="H24" s="38" t="s">
        <v>23</v>
      </c>
      <c r="I24" s="38" t="s">
        <v>24</v>
      </c>
      <c r="J24" s="39">
        <v>82000000</v>
      </c>
      <c r="K24" s="39">
        <f>J24/6*2</f>
        <v>27333333.333333332</v>
      </c>
      <c r="L24" s="38">
        <v>0</v>
      </c>
      <c r="M24" s="38">
        <v>0</v>
      </c>
      <c r="N24" s="38" t="s">
        <v>25</v>
      </c>
      <c r="O24" s="38" t="s">
        <v>26</v>
      </c>
      <c r="P24" s="38" t="s">
        <v>36</v>
      </c>
      <c r="Q24" s="38" t="s">
        <v>44</v>
      </c>
      <c r="R24" s="48" t="s">
        <v>45</v>
      </c>
    </row>
    <row r="25" spans="1:18" s="42" customFormat="1" ht="51" customHeight="1" x14ac:dyDescent="0.2">
      <c r="A25" s="1"/>
      <c r="B25" s="46" t="s">
        <v>64</v>
      </c>
      <c r="C25" s="44" t="s">
        <v>65</v>
      </c>
      <c r="D25" s="40">
        <v>8</v>
      </c>
      <c r="E25" s="40">
        <v>9</v>
      </c>
      <c r="F25" s="40" t="s">
        <v>50</v>
      </c>
      <c r="G25" s="40">
        <v>2</v>
      </c>
      <c r="H25" s="38" t="s">
        <v>23</v>
      </c>
      <c r="I25" s="38" t="s">
        <v>24</v>
      </c>
      <c r="J25" s="39">
        <v>48000000</v>
      </c>
      <c r="K25" s="39">
        <v>48000000</v>
      </c>
      <c r="L25" s="38">
        <v>0</v>
      </c>
      <c r="M25" s="38">
        <v>0</v>
      </c>
      <c r="N25" s="38" t="s">
        <v>25</v>
      </c>
      <c r="O25" s="38" t="s">
        <v>26</v>
      </c>
      <c r="P25" s="38" t="s">
        <v>36</v>
      </c>
      <c r="Q25" s="38" t="s">
        <v>44</v>
      </c>
      <c r="R25" s="48" t="s">
        <v>45</v>
      </c>
    </row>
    <row r="26" spans="1:18" s="42" customFormat="1" ht="67.5" customHeight="1" x14ac:dyDescent="0.2">
      <c r="A26" s="1"/>
      <c r="B26" s="46" t="s">
        <v>66</v>
      </c>
      <c r="C26" s="44" t="s">
        <v>67</v>
      </c>
      <c r="D26" s="40">
        <v>1</v>
      </c>
      <c r="E26" s="40">
        <v>2</v>
      </c>
      <c r="F26" s="40" t="s">
        <v>21</v>
      </c>
      <c r="G26" s="40" t="s">
        <v>22</v>
      </c>
      <c r="H26" s="38" t="s">
        <v>23</v>
      </c>
      <c r="I26" s="38" t="s">
        <v>24</v>
      </c>
      <c r="J26" s="39">
        <v>150000000</v>
      </c>
      <c r="K26" s="39">
        <v>150000000</v>
      </c>
      <c r="L26" s="38">
        <v>0</v>
      </c>
      <c r="M26" s="38">
        <v>0</v>
      </c>
      <c r="N26" s="38" t="s">
        <v>25</v>
      </c>
      <c r="O26" s="38" t="s">
        <v>26</v>
      </c>
      <c r="P26" s="38" t="s">
        <v>36</v>
      </c>
      <c r="Q26" s="38" t="s">
        <v>44</v>
      </c>
      <c r="R26" s="47" t="s">
        <v>45</v>
      </c>
    </row>
    <row r="27" spans="1:18" s="42" customFormat="1" ht="70.5" customHeight="1" x14ac:dyDescent="0.2">
      <c r="A27" s="1"/>
      <c r="B27" s="46" t="s">
        <v>68</v>
      </c>
      <c r="C27" s="44" t="s">
        <v>69</v>
      </c>
      <c r="D27" s="40">
        <v>5</v>
      </c>
      <c r="E27" s="40">
        <v>6</v>
      </c>
      <c r="F27" s="40">
        <v>1</v>
      </c>
      <c r="G27" s="40" t="s">
        <v>22</v>
      </c>
      <c r="H27" s="38" t="s">
        <v>23</v>
      </c>
      <c r="I27" s="38" t="s">
        <v>24</v>
      </c>
      <c r="J27" s="39">
        <v>18261792</v>
      </c>
      <c r="K27" s="39">
        <v>18261792</v>
      </c>
      <c r="L27" s="38">
        <v>0</v>
      </c>
      <c r="M27" s="38">
        <v>0</v>
      </c>
      <c r="N27" s="38" t="s">
        <v>25</v>
      </c>
      <c r="O27" s="38" t="s">
        <v>26</v>
      </c>
      <c r="P27" s="38" t="s">
        <v>36</v>
      </c>
      <c r="Q27" s="38" t="s">
        <v>44</v>
      </c>
      <c r="R27" s="47" t="s">
        <v>45</v>
      </c>
    </row>
    <row r="28" spans="1:18" s="42" customFormat="1" ht="94.5" customHeight="1" x14ac:dyDescent="0.2">
      <c r="A28" s="1"/>
      <c r="B28" s="46" t="s">
        <v>70</v>
      </c>
      <c r="C28" s="44" t="s">
        <v>71</v>
      </c>
      <c r="D28" s="40">
        <v>5</v>
      </c>
      <c r="E28" s="40">
        <v>6</v>
      </c>
      <c r="F28" s="40">
        <v>1</v>
      </c>
      <c r="G28" s="40" t="s">
        <v>22</v>
      </c>
      <c r="H28" s="38" t="s">
        <v>23</v>
      </c>
      <c r="I28" s="38" t="s">
        <v>24</v>
      </c>
      <c r="J28" s="39">
        <v>25000000</v>
      </c>
      <c r="K28" s="39">
        <v>25000000</v>
      </c>
      <c r="L28" s="38">
        <v>0</v>
      </c>
      <c r="M28" s="38">
        <v>0</v>
      </c>
      <c r="N28" s="38" t="s">
        <v>25</v>
      </c>
      <c r="O28" s="38" t="s">
        <v>26</v>
      </c>
      <c r="P28" s="38" t="s">
        <v>36</v>
      </c>
      <c r="Q28" s="38" t="s">
        <v>44</v>
      </c>
      <c r="R28" s="47" t="s">
        <v>45</v>
      </c>
    </row>
    <row r="29" spans="1:18" s="42" customFormat="1" ht="94.5" customHeight="1" x14ac:dyDescent="0.2">
      <c r="A29" s="1"/>
      <c r="B29" s="46" t="s">
        <v>68</v>
      </c>
      <c r="C29" s="37" t="s">
        <v>72</v>
      </c>
      <c r="D29" s="40">
        <v>5</v>
      </c>
      <c r="E29" s="40">
        <v>7</v>
      </c>
      <c r="F29" s="40">
        <v>4</v>
      </c>
      <c r="G29" s="40" t="s">
        <v>22</v>
      </c>
      <c r="H29" s="38" t="s">
        <v>23</v>
      </c>
      <c r="I29" s="38" t="s">
        <v>24</v>
      </c>
      <c r="J29" s="39">
        <f>19000000*4</f>
        <v>76000000</v>
      </c>
      <c r="K29" s="39">
        <f>J29/4*2</f>
        <v>38000000</v>
      </c>
      <c r="L29" s="38">
        <v>0</v>
      </c>
      <c r="M29" s="38">
        <v>0</v>
      </c>
      <c r="N29" s="38" t="s">
        <v>25</v>
      </c>
      <c r="O29" s="38" t="s">
        <v>26</v>
      </c>
      <c r="P29" s="38" t="s">
        <v>36</v>
      </c>
      <c r="Q29" s="38" t="s">
        <v>44</v>
      </c>
      <c r="R29" s="47" t="s">
        <v>45</v>
      </c>
    </row>
    <row r="30" spans="1:18" s="42" customFormat="1" ht="52.5" customHeight="1" x14ac:dyDescent="0.2">
      <c r="A30" s="1"/>
      <c r="B30" s="46" t="s">
        <v>73</v>
      </c>
      <c r="C30" s="37" t="s">
        <v>74</v>
      </c>
      <c r="D30" s="40">
        <v>11</v>
      </c>
      <c r="E30" s="40">
        <v>12</v>
      </c>
      <c r="F30" s="40">
        <v>4</v>
      </c>
      <c r="G30" s="40">
        <v>1</v>
      </c>
      <c r="H30" s="38" t="s">
        <v>23</v>
      </c>
      <c r="I30" s="38" t="s">
        <v>24</v>
      </c>
      <c r="J30" s="39">
        <v>26500000</v>
      </c>
      <c r="K30" s="39">
        <v>26500000</v>
      </c>
      <c r="L30" s="40">
        <v>0</v>
      </c>
      <c r="M30" s="40">
        <v>0</v>
      </c>
      <c r="N30" s="38" t="s">
        <v>25</v>
      </c>
      <c r="O30" s="38" t="s">
        <v>26</v>
      </c>
      <c r="P30" s="38" t="s">
        <v>36</v>
      </c>
      <c r="Q30" s="38" t="s">
        <v>44</v>
      </c>
      <c r="R30" s="47" t="s">
        <v>45</v>
      </c>
    </row>
    <row r="31" spans="1:18" s="42" customFormat="1" ht="52.5" customHeight="1" x14ac:dyDescent="0.2">
      <c r="A31" s="1"/>
      <c r="B31" s="46" t="s">
        <v>73</v>
      </c>
      <c r="C31" s="37" t="s">
        <v>75</v>
      </c>
      <c r="D31" s="40">
        <v>10</v>
      </c>
      <c r="E31" s="40">
        <v>11</v>
      </c>
      <c r="F31" s="40">
        <v>2</v>
      </c>
      <c r="G31" s="40">
        <v>1</v>
      </c>
      <c r="H31" s="38" t="s">
        <v>23</v>
      </c>
      <c r="I31" s="38" t="s">
        <v>24</v>
      </c>
      <c r="J31" s="39">
        <v>30000000</v>
      </c>
      <c r="K31" s="39">
        <v>30000000</v>
      </c>
      <c r="L31" s="40">
        <v>0</v>
      </c>
      <c r="M31" s="40">
        <v>0</v>
      </c>
      <c r="N31" s="38" t="s">
        <v>25</v>
      </c>
      <c r="O31" s="38" t="s">
        <v>26</v>
      </c>
      <c r="P31" s="38" t="s">
        <v>36</v>
      </c>
      <c r="Q31" s="38" t="s">
        <v>44</v>
      </c>
      <c r="R31" s="47" t="s">
        <v>45</v>
      </c>
    </row>
    <row r="32" spans="1:18" s="42" customFormat="1" ht="52.5" customHeight="1" x14ac:dyDescent="0.2">
      <c r="A32" s="1"/>
      <c r="B32" s="46" t="s">
        <v>73</v>
      </c>
      <c r="C32" s="37" t="s">
        <v>76</v>
      </c>
      <c r="D32" s="40">
        <v>11</v>
      </c>
      <c r="E32" s="40">
        <v>12</v>
      </c>
      <c r="F32" s="40">
        <v>6</v>
      </c>
      <c r="G32" s="40">
        <v>1</v>
      </c>
      <c r="H32" s="38" t="s">
        <v>23</v>
      </c>
      <c r="I32" s="38" t="s">
        <v>24</v>
      </c>
      <c r="J32" s="39">
        <v>95000000</v>
      </c>
      <c r="K32" s="39">
        <v>95000000</v>
      </c>
      <c r="L32" s="40">
        <v>0</v>
      </c>
      <c r="M32" s="40">
        <v>0</v>
      </c>
      <c r="N32" s="38" t="s">
        <v>25</v>
      </c>
      <c r="O32" s="38" t="s">
        <v>26</v>
      </c>
      <c r="P32" s="38" t="s">
        <v>36</v>
      </c>
      <c r="Q32" s="38" t="s">
        <v>44</v>
      </c>
      <c r="R32" s="47" t="s">
        <v>45</v>
      </c>
    </row>
    <row r="33" spans="1:18" s="42" customFormat="1" ht="94.5" customHeight="1" x14ac:dyDescent="0.2">
      <c r="A33" s="1"/>
      <c r="B33" s="46" t="s">
        <v>56</v>
      </c>
      <c r="C33" s="44" t="s">
        <v>77</v>
      </c>
      <c r="D33" s="40">
        <v>1</v>
      </c>
      <c r="E33" s="40">
        <v>2</v>
      </c>
      <c r="F33" s="40">
        <v>6</v>
      </c>
      <c r="G33" s="40">
        <v>1</v>
      </c>
      <c r="H33" s="38" t="s">
        <v>23</v>
      </c>
      <c r="I33" s="38" t="s">
        <v>24</v>
      </c>
      <c r="J33" s="39">
        <v>80000000</v>
      </c>
      <c r="K33" s="39">
        <f>J33/6*5</f>
        <v>66666666.666666672</v>
      </c>
      <c r="L33" s="38">
        <v>0</v>
      </c>
      <c r="M33" s="38">
        <v>0</v>
      </c>
      <c r="N33" s="38" t="s">
        <v>25</v>
      </c>
      <c r="O33" s="38" t="s">
        <v>26</v>
      </c>
      <c r="P33" s="38" t="s">
        <v>36</v>
      </c>
      <c r="Q33" s="38" t="s">
        <v>44</v>
      </c>
      <c r="R33" s="47" t="s">
        <v>45</v>
      </c>
    </row>
    <row r="34" spans="1:18" s="42" customFormat="1" ht="54" customHeight="1" x14ac:dyDescent="0.2">
      <c r="A34" s="1"/>
      <c r="B34" s="46" t="s">
        <v>78</v>
      </c>
      <c r="C34" s="44" t="s">
        <v>79</v>
      </c>
      <c r="D34" s="40">
        <v>8</v>
      </c>
      <c r="E34" s="40">
        <v>9</v>
      </c>
      <c r="F34" s="40">
        <v>4</v>
      </c>
      <c r="G34" s="40">
        <v>1</v>
      </c>
      <c r="H34" s="38" t="s">
        <v>23</v>
      </c>
      <c r="I34" s="38" t="s">
        <v>24</v>
      </c>
      <c r="J34" s="39">
        <v>32000000</v>
      </c>
      <c r="K34" s="39">
        <v>32000000</v>
      </c>
      <c r="L34" s="38" t="s">
        <v>24</v>
      </c>
      <c r="M34" s="40">
        <v>0</v>
      </c>
      <c r="N34" s="38" t="s">
        <v>25</v>
      </c>
      <c r="O34" s="38" t="s">
        <v>26</v>
      </c>
      <c r="P34" s="38" t="s">
        <v>36</v>
      </c>
      <c r="Q34" s="40">
        <v>3212151095</v>
      </c>
      <c r="R34" s="47" t="s">
        <v>80</v>
      </c>
    </row>
    <row r="35" spans="1:18" s="42" customFormat="1" ht="71.25" customHeight="1" x14ac:dyDescent="0.2">
      <c r="A35" s="1"/>
      <c r="B35" s="49" t="s">
        <v>81</v>
      </c>
      <c r="C35" s="37" t="s">
        <v>82</v>
      </c>
      <c r="D35" s="38" t="s">
        <v>61</v>
      </c>
      <c r="E35" s="38" t="s">
        <v>83</v>
      </c>
      <c r="F35" s="38" t="s">
        <v>21</v>
      </c>
      <c r="G35" s="38" t="s">
        <v>22</v>
      </c>
      <c r="H35" s="38" t="s">
        <v>23</v>
      </c>
      <c r="I35" s="38" t="s">
        <v>24</v>
      </c>
      <c r="J35" s="39">
        <f>60000000*4</f>
        <v>240000000</v>
      </c>
      <c r="K35" s="39">
        <v>360000000</v>
      </c>
      <c r="L35" s="38" t="s">
        <v>24</v>
      </c>
      <c r="M35" s="40">
        <v>0</v>
      </c>
      <c r="N35" s="38" t="s">
        <v>25</v>
      </c>
      <c r="O35" s="38" t="s">
        <v>26</v>
      </c>
      <c r="P35" s="38" t="s">
        <v>36</v>
      </c>
      <c r="Q35" s="40">
        <v>3212151095</v>
      </c>
      <c r="R35" s="47" t="s">
        <v>80</v>
      </c>
    </row>
    <row r="36" spans="1:18" s="42" customFormat="1" ht="71.25" customHeight="1" x14ac:dyDescent="0.2">
      <c r="A36" s="1"/>
      <c r="B36" s="49" t="s">
        <v>84</v>
      </c>
      <c r="C36" s="37" t="s">
        <v>85</v>
      </c>
      <c r="D36" s="38" t="s">
        <v>83</v>
      </c>
      <c r="E36" s="38" t="s">
        <v>21</v>
      </c>
      <c r="F36" s="38" t="s">
        <v>61</v>
      </c>
      <c r="G36" s="38" t="s">
        <v>22</v>
      </c>
      <c r="H36" s="38" t="s">
        <v>23</v>
      </c>
      <c r="I36" s="38" t="s">
        <v>24</v>
      </c>
      <c r="J36" s="39">
        <v>30000000</v>
      </c>
      <c r="K36" s="39">
        <v>30000000</v>
      </c>
      <c r="L36" s="38" t="s">
        <v>24</v>
      </c>
      <c r="M36" s="40">
        <v>0</v>
      </c>
      <c r="N36" s="38" t="s">
        <v>25</v>
      </c>
      <c r="O36" s="38" t="s">
        <v>26</v>
      </c>
      <c r="P36" s="38" t="s">
        <v>36</v>
      </c>
      <c r="Q36" s="40">
        <v>3212151095</v>
      </c>
      <c r="R36" s="47" t="s">
        <v>80</v>
      </c>
    </row>
    <row r="37" spans="1:18" s="42" customFormat="1" ht="74.25" customHeight="1" x14ac:dyDescent="0.2">
      <c r="A37" s="1"/>
      <c r="B37" s="46" t="s">
        <v>86</v>
      </c>
      <c r="C37" s="37" t="s">
        <v>87</v>
      </c>
      <c r="D37" s="38" t="s">
        <v>88</v>
      </c>
      <c r="E37" s="38" t="s">
        <v>89</v>
      </c>
      <c r="F37" s="38" t="s">
        <v>21</v>
      </c>
      <c r="G37" s="38" t="s">
        <v>22</v>
      </c>
      <c r="H37" s="38" t="s">
        <v>23</v>
      </c>
      <c r="I37" s="38" t="s">
        <v>24</v>
      </c>
      <c r="J37" s="39">
        <v>120200000</v>
      </c>
      <c r="K37" s="39">
        <v>120200000</v>
      </c>
      <c r="L37" s="38" t="s">
        <v>24</v>
      </c>
      <c r="M37" s="40">
        <v>0</v>
      </c>
      <c r="N37" s="38" t="s">
        <v>25</v>
      </c>
      <c r="O37" s="38" t="s">
        <v>26</v>
      </c>
      <c r="P37" s="38" t="s">
        <v>36</v>
      </c>
      <c r="Q37" s="40">
        <v>3212151095</v>
      </c>
      <c r="R37" s="47" t="s">
        <v>80</v>
      </c>
    </row>
    <row r="38" spans="1:18" s="42" customFormat="1" ht="66.75" customHeight="1" x14ac:dyDescent="0.2">
      <c r="A38" s="1"/>
      <c r="B38" s="46" t="s">
        <v>90</v>
      </c>
      <c r="C38" s="37" t="s">
        <v>91</v>
      </c>
      <c r="D38" s="38" t="s">
        <v>61</v>
      </c>
      <c r="E38" s="38" t="s">
        <v>83</v>
      </c>
      <c r="F38" s="38" t="s">
        <v>89</v>
      </c>
      <c r="G38" s="38" t="s">
        <v>22</v>
      </c>
      <c r="H38" s="38" t="s">
        <v>23</v>
      </c>
      <c r="I38" s="38" t="s">
        <v>24</v>
      </c>
      <c r="J38" s="39">
        <v>20000000</v>
      </c>
      <c r="K38" s="39">
        <v>20000000</v>
      </c>
      <c r="L38" s="38" t="s">
        <v>24</v>
      </c>
      <c r="M38" s="40">
        <v>0</v>
      </c>
      <c r="N38" s="38" t="s">
        <v>25</v>
      </c>
      <c r="O38" s="38" t="s">
        <v>26</v>
      </c>
      <c r="P38" s="38" t="s">
        <v>36</v>
      </c>
      <c r="Q38" s="40">
        <v>3212151095</v>
      </c>
      <c r="R38" s="47" t="s">
        <v>80</v>
      </c>
    </row>
    <row r="39" spans="1:18" s="42" customFormat="1" ht="94.5" customHeight="1" x14ac:dyDescent="0.2">
      <c r="A39" s="1"/>
      <c r="B39" s="46" t="s">
        <v>86</v>
      </c>
      <c r="C39" s="37" t="s">
        <v>92</v>
      </c>
      <c r="D39" s="38" t="s">
        <v>22</v>
      </c>
      <c r="E39" s="38" t="s">
        <v>61</v>
      </c>
      <c r="F39" s="38" t="s">
        <v>21</v>
      </c>
      <c r="G39" s="38" t="s">
        <v>22</v>
      </c>
      <c r="H39" s="38" t="s">
        <v>23</v>
      </c>
      <c r="I39" s="38" t="s">
        <v>24</v>
      </c>
      <c r="J39" s="39">
        <v>12800000</v>
      </c>
      <c r="K39" s="39">
        <v>25600000</v>
      </c>
      <c r="L39" s="38" t="s">
        <v>24</v>
      </c>
      <c r="M39" s="40">
        <v>0</v>
      </c>
      <c r="N39" s="38" t="s">
        <v>25</v>
      </c>
      <c r="O39" s="38" t="s">
        <v>26</v>
      </c>
      <c r="P39" s="38" t="s">
        <v>36</v>
      </c>
      <c r="Q39" s="40">
        <v>3212151095</v>
      </c>
      <c r="R39" s="47" t="s">
        <v>80</v>
      </c>
    </row>
    <row r="40" spans="1:18" s="42" customFormat="1" ht="66.75" customHeight="1" x14ac:dyDescent="0.2">
      <c r="A40" s="1"/>
      <c r="B40" s="46" t="s">
        <v>93</v>
      </c>
      <c r="C40" s="37" t="s">
        <v>94</v>
      </c>
      <c r="D40" s="50">
        <v>2</v>
      </c>
      <c r="E40" s="38" t="s">
        <v>83</v>
      </c>
      <c r="F40" s="38" t="s">
        <v>21</v>
      </c>
      <c r="G40" s="38" t="s">
        <v>22</v>
      </c>
      <c r="H40" s="38" t="s">
        <v>23</v>
      </c>
      <c r="I40" s="38" t="s">
        <v>24</v>
      </c>
      <c r="J40" s="39">
        <v>67500000</v>
      </c>
      <c r="K40" s="39">
        <v>67500000</v>
      </c>
      <c r="L40" s="38" t="s">
        <v>24</v>
      </c>
      <c r="M40" s="40">
        <v>0</v>
      </c>
      <c r="N40" s="38" t="s">
        <v>25</v>
      </c>
      <c r="O40" s="38" t="s">
        <v>26</v>
      </c>
      <c r="P40" s="38" t="s">
        <v>36</v>
      </c>
      <c r="Q40" s="40">
        <v>3212151095</v>
      </c>
      <c r="R40" s="47" t="s">
        <v>80</v>
      </c>
    </row>
    <row r="41" spans="1:18" s="42" customFormat="1" ht="94.5" customHeight="1" x14ac:dyDescent="0.2">
      <c r="A41" s="1"/>
      <c r="B41" s="49" t="s">
        <v>95</v>
      </c>
      <c r="C41" s="37" t="s">
        <v>96</v>
      </c>
      <c r="D41" s="38" t="s">
        <v>22</v>
      </c>
      <c r="E41" s="38" t="s">
        <v>61</v>
      </c>
      <c r="F41" s="38" t="s">
        <v>21</v>
      </c>
      <c r="G41" s="38" t="s">
        <v>22</v>
      </c>
      <c r="H41" s="38" t="s">
        <v>23</v>
      </c>
      <c r="I41" s="38" t="s">
        <v>24</v>
      </c>
      <c r="J41" s="39">
        <v>24400000</v>
      </c>
      <c r="K41" s="39">
        <v>24400000</v>
      </c>
      <c r="L41" s="38" t="s">
        <v>24</v>
      </c>
      <c r="M41" s="40">
        <v>0</v>
      </c>
      <c r="N41" s="38" t="s">
        <v>25</v>
      </c>
      <c r="O41" s="38" t="s">
        <v>26</v>
      </c>
      <c r="P41" s="38" t="s">
        <v>36</v>
      </c>
      <c r="Q41" s="40">
        <v>3212151095</v>
      </c>
      <c r="R41" s="47" t="s">
        <v>80</v>
      </c>
    </row>
    <row r="42" spans="1:18" s="42" customFormat="1" ht="63.75" customHeight="1" x14ac:dyDescent="0.2">
      <c r="A42" s="1"/>
      <c r="B42" s="46" t="s">
        <v>97</v>
      </c>
      <c r="C42" s="44" t="s">
        <v>98</v>
      </c>
      <c r="D42" s="40">
        <v>7</v>
      </c>
      <c r="E42" s="40">
        <v>8</v>
      </c>
      <c r="F42" s="40">
        <v>1</v>
      </c>
      <c r="G42" s="40">
        <v>1</v>
      </c>
      <c r="H42" s="38" t="s">
        <v>23</v>
      </c>
      <c r="I42" s="38" t="s">
        <v>24</v>
      </c>
      <c r="J42" s="39">
        <v>20000000</v>
      </c>
      <c r="K42" s="39">
        <v>20000000</v>
      </c>
      <c r="L42" s="38" t="s">
        <v>24</v>
      </c>
      <c r="M42" s="40">
        <v>0</v>
      </c>
      <c r="N42" s="38" t="s">
        <v>25</v>
      </c>
      <c r="O42" s="38" t="s">
        <v>26</v>
      </c>
      <c r="P42" s="38" t="s">
        <v>36</v>
      </c>
      <c r="Q42" s="40">
        <v>3212151095</v>
      </c>
      <c r="R42" s="41" t="s">
        <v>80</v>
      </c>
    </row>
    <row r="43" spans="1:18" s="42" customFormat="1" ht="59.25" customHeight="1" x14ac:dyDescent="0.2">
      <c r="A43" s="1"/>
      <c r="B43" s="46" t="s">
        <v>99</v>
      </c>
      <c r="C43" s="51" t="s">
        <v>100</v>
      </c>
      <c r="D43" s="40">
        <v>10</v>
      </c>
      <c r="E43" s="40">
        <v>11</v>
      </c>
      <c r="F43" s="40">
        <v>2</v>
      </c>
      <c r="G43" s="40">
        <v>1</v>
      </c>
      <c r="H43" s="38" t="s">
        <v>23</v>
      </c>
      <c r="I43" s="38" t="s">
        <v>24</v>
      </c>
      <c r="J43" s="39">
        <v>10000000</v>
      </c>
      <c r="K43" s="39">
        <v>10000000</v>
      </c>
      <c r="L43" s="40">
        <v>0</v>
      </c>
      <c r="M43" s="40">
        <v>0</v>
      </c>
      <c r="N43" s="38" t="s">
        <v>25</v>
      </c>
      <c r="O43" s="38" t="s">
        <v>26</v>
      </c>
      <c r="P43" s="38" t="s">
        <v>36</v>
      </c>
      <c r="Q43" s="38" t="s">
        <v>101</v>
      </c>
      <c r="R43" s="48" t="s">
        <v>102</v>
      </c>
    </row>
    <row r="44" spans="1:18" s="42" customFormat="1" ht="51" customHeight="1" x14ac:dyDescent="0.2">
      <c r="A44" s="1"/>
      <c r="B44" s="46" t="s">
        <v>103</v>
      </c>
      <c r="C44" s="51" t="s">
        <v>104</v>
      </c>
      <c r="D44" s="40">
        <v>3</v>
      </c>
      <c r="E44" s="40">
        <v>4</v>
      </c>
      <c r="F44" s="40">
        <v>4</v>
      </c>
      <c r="G44" s="40">
        <v>1</v>
      </c>
      <c r="H44" s="38" t="s">
        <v>23</v>
      </c>
      <c r="I44" s="38" t="s">
        <v>24</v>
      </c>
      <c r="J44" s="39">
        <v>40000000</v>
      </c>
      <c r="K44" s="39">
        <v>50000000</v>
      </c>
      <c r="L44" s="40">
        <v>0</v>
      </c>
      <c r="M44" s="40">
        <v>0</v>
      </c>
      <c r="N44" s="38" t="s">
        <v>25</v>
      </c>
      <c r="O44" s="38" t="s">
        <v>26</v>
      </c>
      <c r="P44" s="38" t="s">
        <v>36</v>
      </c>
      <c r="Q44" s="38" t="s">
        <v>101</v>
      </c>
      <c r="R44" s="48" t="s">
        <v>102</v>
      </c>
    </row>
    <row r="45" spans="1:18" s="42" customFormat="1" ht="69.75" customHeight="1" x14ac:dyDescent="0.2">
      <c r="A45" s="1"/>
      <c r="B45" s="46" t="s">
        <v>105</v>
      </c>
      <c r="C45" s="51" t="s">
        <v>106</v>
      </c>
      <c r="D45" s="40">
        <v>3</v>
      </c>
      <c r="E45" s="40">
        <v>4</v>
      </c>
      <c r="F45" s="40">
        <v>6</v>
      </c>
      <c r="G45" s="40">
        <v>1</v>
      </c>
      <c r="H45" s="38" t="s">
        <v>23</v>
      </c>
      <c r="I45" s="38" t="s">
        <v>24</v>
      </c>
      <c r="J45" s="39">
        <f>75000000*6</f>
        <v>450000000</v>
      </c>
      <c r="K45" s="39">
        <f>75000000*3</f>
        <v>225000000</v>
      </c>
      <c r="L45" s="40">
        <v>0</v>
      </c>
      <c r="M45" s="40">
        <v>0</v>
      </c>
      <c r="N45" s="38" t="s">
        <v>25</v>
      </c>
      <c r="O45" s="38" t="s">
        <v>26</v>
      </c>
      <c r="P45" s="38" t="s">
        <v>36</v>
      </c>
      <c r="Q45" s="38" t="s">
        <v>101</v>
      </c>
      <c r="R45" s="48" t="s">
        <v>102</v>
      </c>
    </row>
    <row r="46" spans="1:18" s="42" customFormat="1" ht="72.75" customHeight="1" x14ac:dyDescent="0.2">
      <c r="A46" s="1"/>
      <c r="B46" s="46" t="s">
        <v>107</v>
      </c>
      <c r="C46" s="51" t="s">
        <v>108</v>
      </c>
      <c r="D46" s="40">
        <v>1</v>
      </c>
      <c r="E46" s="40">
        <v>3</v>
      </c>
      <c r="F46" s="40">
        <v>4</v>
      </c>
      <c r="G46" s="40">
        <v>1</v>
      </c>
      <c r="H46" s="38" t="s">
        <v>23</v>
      </c>
      <c r="I46" s="38" t="s">
        <v>24</v>
      </c>
      <c r="J46" s="39">
        <f>150000000*4</f>
        <v>600000000</v>
      </c>
      <c r="K46" s="39">
        <f>6*150000000</f>
        <v>900000000</v>
      </c>
      <c r="L46" s="40">
        <v>0</v>
      </c>
      <c r="M46" s="40">
        <v>0</v>
      </c>
      <c r="N46" s="38" t="s">
        <v>25</v>
      </c>
      <c r="O46" s="38" t="s">
        <v>26</v>
      </c>
      <c r="P46" s="38" t="s">
        <v>36</v>
      </c>
      <c r="Q46" s="38" t="s">
        <v>101</v>
      </c>
      <c r="R46" s="48" t="s">
        <v>102</v>
      </c>
    </row>
    <row r="47" spans="1:18" s="42" customFormat="1" ht="76.5" customHeight="1" x14ac:dyDescent="0.2">
      <c r="A47" s="1"/>
      <c r="B47" s="46" t="s">
        <v>109</v>
      </c>
      <c r="C47" s="51" t="s">
        <v>110</v>
      </c>
      <c r="D47" s="40">
        <v>10</v>
      </c>
      <c r="E47" s="40">
        <v>11</v>
      </c>
      <c r="F47" s="40">
        <v>3</v>
      </c>
      <c r="G47" s="40">
        <v>1</v>
      </c>
      <c r="H47" s="38" t="s">
        <v>23</v>
      </c>
      <c r="I47" s="38" t="s">
        <v>24</v>
      </c>
      <c r="J47" s="39">
        <v>10500000</v>
      </c>
      <c r="K47" s="39">
        <v>10500000</v>
      </c>
      <c r="L47" s="40">
        <v>0</v>
      </c>
      <c r="M47" s="40">
        <v>0</v>
      </c>
      <c r="N47" s="38" t="s">
        <v>25</v>
      </c>
      <c r="O47" s="38" t="s">
        <v>26</v>
      </c>
      <c r="P47" s="38" t="s">
        <v>36</v>
      </c>
      <c r="Q47" s="38" t="s">
        <v>101</v>
      </c>
      <c r="R47" s="48" t="s">
        <v>102</v>
      </c>
    </row>
    <row r="48" spans="1:18" s="42" customFormat="1" ht="76.5" customHeight="1" x14ac:dyDescent="0.2">
      <c r="A48" s="1"/>
      <c r="B48" s="46" t="s">
        <v>111</v>
      </c>
      <c r="C48" s="51" t="s">
        <v>112</v>
      </c>
      <c r="D48" s="52">
        <v>1</v>
      </c>
      <c r="E48" s="52">
        <v>2</v>
      </c>
      <c r="F48" s="52">
        <v>1</v>
      </c>
      <c r="G48" s="52">
        <v>1</v>
      </c>
      <c r="H48" s="53" t="s">
        <v>23</v>
      </c>
      <c r="I48" s="53" t="s">
        <v>24</v>
      </c>
      <c r="J48" s="39">
        <v>20000000</v>
      </c>
      <c r="K48" s="39">
        <v>20000000</v>
      </c>
      <c r="L48" s="53">
        <v>0</v>
      </c>
      <c r="M48" s="53">
        <v>0</v>
      </c>
      <c r="N48" s="53" t="s">
        <v>25</v>
      </c>
      <c r="O48" s="53" t="s">
        <v>26</v>
      </c>
      <c r="P48" s="38" t="s">
        <v>36</v>
      </c>
      <c r="Q48" s="53" t="s">
        <v>44</v>
      </c>
      <c r="R48" s="41" t="s">
        <v>102</v>
      </c>
    </row>
    <row r="49" spans="1:18" s="42" customFormat="1" ht="94.5" customHeight="1" x14ac:dyDescent="0.2">
      <c r="A49" s="1"/>
      <c r="B49" s="46" t="s">
        <v>113</v>
      </c>
      <c r="C49" s="51" t="s">
        <v>114</v>
      </c>
      <c r="D49" s="40">
        <v>8</v>
      </c>
      <c r="E49" s="40">
        <v>8</v>
      </c>
      <c r="F49" s="40">
        <v>2</v>
      </c>
      <c r="G49" s="40">
        <v>1</v>
      </c>
      <c r="H49" s="38" t="s">
        <v>23</v>
      </c>
      <c r="I49" s="38" t="s">
        <v>24</v>
      </c>
      <c r="J49" s="39">
        <v>1230000000</v>
      </c>
      <c r="K49" s="39">
        <v>1230000000</v>
      </c>
      <c r="L49" s="40">
        <v>0</v>
      </c>
      <c r="M49" s="40">
        <v>0</v>
      </c>
      <c r="N49" s="38" t="s">
        <v>25</v>
      </c>
      <c r="O49" s="38" t="s">
        <v>26</v>
      </c>
      <c r="P49" s="38" t="s">
        <v>36</v>
      </c>
      <c r="Q49" s="38" t="s">
        <v>101</v>
      </c>
      <c r="R49" s="48" t="s">
        <v>102</v>
      </c>
    </row>
    <row r="50" spans="1:18" s="42" customFormat="1" ht="94.5" customHeight="1" x14ac:dyDescent="0.2">
      <c r="A50" s="1"/>
      <c r="B50" s="46" t="s">
        <v>113</v>
      </c>
      <c r="C50" s="51" t="s">
        <v>115</v>
      </c>
      <c r="D50" s="40">
        <v>1</v>
      </c>
      <c r="E50" s="40">
        <v>2</v>
      </c>
      <c r="F50" s="40">
        <v>3</v>
      </c>
      <c r="G50" s="40">
        <v>1</v>
      </c>
      <c r="H50" s="38" t="s">
        <v>23</v>
      </c>
      <c r="I50" s="38" t="s">
        <v>24</v>
      </c>
      <c r="J50" s="39">
        <v>122022960</v>
      </c>
      <c r="K50" s="39">
        <v>122022960</v>
      </c>
      <c r="L50" s="40">
        <v>0</v>
      </c>
      <c r="M50" s="40">
        <v>0</v>
      </c>
      <c r="N50" s="38" t="s">
        <v>25</v>
      </c>
      <c r="O50" s="38" t="s">
        <v>26</v>
      </c>
      <c r="P50" s="38" t="s">
        <v>36</v>
      </c>
      <c r="Q50" s="38" t="s">
        <v>101</v>
      </c>
      <c r="R50" s="48" t="s">
        <v>102</v>
      </c>
    </row>
    <row r="51" spans="1:18" s="42" customFormat="1" ht="94.5" customHeight="1" x14ac:dyDescent="0.2">
      <c r="A51" s="1"/>
      <c r="B51" s="46" t="s">
        <v>116</v>
      </c>
      <c r="C51" s="51" t="s">
        <v>117</v>
      </c>
      <c r="D51" s="40">
        <v>5</v>
      </c>
      <c r="E51" s="40">
        <v>6</v>
      </c>
      <c r="F51" s="40">
        <v>1</v>
      </c>
      <c r="G51" s="40">
        <v>1</v>
      </c>
      <c r="H51" s="38" t="s">
        <v>23</v>
      </c>
      <c r="I51" s="38" t="s">
        <v>24</v>
      </c>
      <c r="J51" s="39">
        <f>21000000*6</f>
        <v>126000000</v>
      </c>
      <c r="K51" s="39">
        <f>J51/6*1</f>
        <v>21000000</v>
      </c>
      <c r="L51" s="40">
        <v>0</v>
      </c>
      <c r="M51" s="40">
        <v>0</v>
      </c>
      <c r="N51" s="38" t="s">
        <v>25</v>
      </c>
      <c r="O51" s="38" t="s">
        <v>26</v>
      </c>
      <c r="P51" s="38" t="s">
        <v>36</v>
      </c>
      <c r="Q51" s="40">
        <v>3006589235</v>
      </c>
      <c r="R51" s="41" t="s">
        <v>118</v>
      </c>
    </row>
    <row r="52" spans="1:18" s="42" customFormat="1" ht="67.5" customHeight="1" x14ac:dyDescent="0.2">
      <c r="A52" s="1"/>
      <c r="B52" s="46" t="s">
        <v>119</v>
      </c>
      <c r="C52" s="51" t="s">
        <v>120</v>
      </c>
      <c r="D52" s="40">
        <v>8</v>
      </c>
      <c r="E52" s="40">
        <v>9</v>
      </c>
      <c r="F52" s="40">
        <v>6</v>
      </c>
      <c r="G52" s="40">
        <v>1</v>
      </c>
      <c r="H52" s="38" t="s">
        <v>23</v>
      </c>
      <c r="I52" s="38" t="s">
        <v>24</v>
      </c>
      <c r="J52" s="39">
        <v>10000000</v>
      </c>
      <c r="K52" s="39">
        <v>10000000</v>
      </c>
      <c r="L52" s="40">
        <v>0</v>
      </c>
      <c r="M52" s="40">
        <v>0</v>
      </c>
      <c r="N52" s="38" t="s">
        <v>25</v>
      </c>
      <c r="O52" s="38" t="s">
        <v>26</v>
      </c>
      <c r="P52" s="38" t="s">
        <v>36</v>
      </c>
      <c r="Q52" s="40">
        <v>3006589235</v>
      </c>
      <c r="R52" s="41" t="s">
        <v>118</v>
      </c>
    </row>
    <row r="53" spans="1:18" s="42" customFormat="1" ht="75" customHeight="1" x14ac:dyDescent="0.2">
      <c r="A53" s="1"/>
      <c r="B53" s="46" t="s">
        <v>121</v>
      </c>
      <c r="C53" s="54" t="s">
        <v>122</v>
      </c>
      <c r="D53" s="40">
        <v>2</v>
      </c>
      <c r="E53" s="40">
        <v>3</v>
      </c>
      <c r="F53" s="40">
        <v>4</v>
      </c>
      <c r="G53" s="40">
        <v>0</v>
      </c>
      <c r="H53" s="38" t="s">
        <v>23</v>
      </c>
      <c r="I53" s="38" t="s">
        <v>24</v>
      </c>
      <c r="J53" s="39">
        <v>50000000</v>
      </c>
      <c r="K53" s="39">
        <v>75000000</v>
      </c>
      <c r="L53" s="40">
        <v>0</v>
      </c>
      <c r="M53" s="40">
        <v>0</v>
      </c>
      <c r="N53" s="38" t="s">
        <v>25</v>
      </c>
      <c r="O53" s="38" t="s">
        <v>26</v>
      </c>
      <c r="P53" s="38" t="s">
        <v>36</v>
      </c>
      <c r="Q53" s="40">
        <v>3006589235</v>
      </c>
      <c r="R53" s="41" t="s">
        <v>118</v>
      </c>
    </row>
    <row r="54" spans="1:18" s="42" customFormat="1" ht="57.75" customHeight="1" x14ac:dyDescent="0.2">
      <c r="A54" s="1"/>
      <c r="B54" s="46" t="s">
        <v>123</v>
      </c>
      <c r="C54" s="51" t="s">
        <v>124</v>
      </c>
      <c r="D54" s="40">
        <v>5</v>
      </c>
      <c r="E54" s="40">
        <v>6</v>
      </c>
      <c r="F54" s="40">
        <v>1</v>
      </c>
      <c r="G54" s="40">
        <v>1</v>
      </c>
      <c r="H54" s="38" t="s">
        <v>23</v>
      </c>
      <c r="I54" s="38" t="s">
        <v>24</v>
      </c>
      <c r="J54" s="39">
        <v>30000000</v>
      </c>
      <c r="K54" s="39">
        <v>30000000</v>
      </c>
      <c r="L54" s="40">
        <v>0</v>
      </c>
      <c r="M54" s="40">
        <v>0</v>
      </c>
      <c r="N54" s="38" t="s">
        <v>25</v>
      </c>
      <c r="O54" s="38" t="s">
        <v>26</v>
      </c>
      <c r="P54" s="38" t="s">
        <v>36</v>
      </c>
      <c r="Q54" s="40">
        <v>3006589235</v>
      </c>
      <c r="R54" s="41" t="s">
        <v>118</v>
      </c>
    </row>
    <row r="55" spans="1:18" s="42" customFormat="1" ht="94.5" customHeight="1" x14ac:dyDescent="0.2">
      <c r="A55" s="1"/>
      <c r="B55" s="46" t="s">
        <v>125</v>
      </c>
      <c r="C55" s="54" t="s">
        <v>126</v>
      </c>
      <c r="D55" s="40">
        <v>8</v>
      </c>
      <c r="E55" s="40">
        <v>9</v>
      </c>
      <c r="F55" s="40">
        <v>1</v>
      </c>
      <c r="G55" s="40">
        <v>1</v>
      </c>
      <c r="H55" s="38" t="s">
        <v>23</v>
      </c>
      <c r="I55" s="38" t="s">
        <v>24</v>
      </c>
      <c r="J55" s="39">
        <v>84400000</v>
      </c>
      <c r="K55" s="39">
        <v>84400000</v>
      </c>
      <c r="L55" s="40">
        <v>0</v>
      </c>
      <c r="M55" s="40">
        <v>0</v>
      </c>
      <c r="N55" s="38" t="s">
        <v>25</v>
      </c>
      <c r="O55" s="38" t="s">
        <v>26</v>
      </c>
      <c r="P55" s="38" t="s">
        <v>36</v>
      </c>
      <c r="Q55" s="40">
        <v>3006589235</v>
      </c>
      <c r="R55" s="41" t="s">
        <v>118</v>
      </c>
    </row>
    <row r="56" spans="1:18" s="42" customFormat="1" ht="54.75" customHeight="1" x14ac:dyDescent="0.2">
      <c r="A56" s="1"/>
      <c r="B56" s="46" t="s">
        <v>127</v>
      </c>
      <c r="C56" s="54" t="s">
        <v>128</v>
      </c>
      <c r="D56" s="40">
        <v>4</v>
      </c>
      <c r="E56" s="40">
        <v>5</v>
      </c>
      <c r="F56" s="40">
        <v>1</v>
      </c>
      <c r="G56" s="40">
        <v>1</v>
      </c>
      <c r="H56" s="38" t="s">
        <v>23</v>
      </c>
      <c r="I56" s="38" t="s">
        <v>24</v>
      </c>
      <c r="J56" s="39">
        <v>150000000</v>
      </c>
      <c r="K56" s="39">
        <v>150000000</v>
      </c>
      <c r="L56" s="40">
        <v>0</v>
      </c>
      <c r="M56" s="40">
        <v>0</v>
      </c>
      <c r="N56" s="38" t="s">
        <v>25</v>
      </c>
      <c r="O56" s="38" t="s">
        <v>26</v>
      </c>
      <c r="P56" s="38" t="s">
        <v>36</v>
      </c>
      <c r="Q56" s="40">
        <v>3006589235</v>
      </c>
      <c r="R56" s="41" t="s">
        <v>118</v>
      </c>
    </row>
    <row r="57" spans="1:18" s="42" customFormat="1" ht="61.5" customHeight="1" x14ac:dyDescent="0.2">
      <c r="A57" s="1"/>
      <c r="B57" s="46" t="s">
        <v>129</v>
      </c>
      <c r="C57" s="54" t="s">
        <v>130</v>
      </c>
      <c r="D57" s="40">
        <v>11</v>
      </c>
      <c r="E57" s="40">
        <v>12</v>
      </c>
      <c r="F57" s="40">
        <v>2</v>
      </c>
      <c r="G57" s="40">
        <v>1</v>
      </c>
      <c r="H57" s="38" t="s">
        <v>23</v>
      </c>
      <c r="I57" s="38" t="s">
        <v>24</v>
      </c>
      <c r="J57" s="39">
        <v>40000000</v>
      </c>
      <c r="K57" s="39">
        <v>40000000</v>
      </c>
      <c r="L57" s="40">
        <v>0</v>
      </c>
      <c r="M57" s="40">
        <v>0</v>
      </c>
      <c r="N57" s="38" t="s">
        <v>25</v>
      </c>
      <c r="O57" s="38" t="s">
        <v>26</v>
      </c>
      <c r="P57" s="38" t="s">
        <v>36</v>
      </c>
      <c r="Q57" s="40">
        <v>3006589235</v>
      </c>
      <c r="R57" s="41" t="s">
        <v>118</v>
      </c>
    </row>
    <row r="58" spans="1:18" s="42" customFormat="1" ht="80.25" customHeight="1" x14ac:dyDescent="0.2">
      <c r="A58" s="1"/>
      <c r="B58" s="46" t="s">
        <v>131</v>
      </c>
      <c r="C58" s="51" t="s">
        <v>132</v>
      </c>
      <c r="D58" s="40">
        <v>1</v>
      </c>
      <c r="E58" s="40">
        <v>2</v>
      </c>
      <c r="F58" s="40">
        <v>6</v>
      </c>
      <c r="G58" s="40">
        <v>1</v>
      </c>
      <c r="H58" s="38" t="s">
        <v>23</v>
      </c>
      <c r="I58" s="38" t="s">
        <v>24</v>
      </c>
      <c r="J58" s="39">
        <v>120000000</v>
      </c>
      <c r="K58" s="39">
        <v>100000000</v>
      </c>
      <c r="L58" s="40">
        <v>0</v>
      </c>
      <c r="M58" s="40">
        <v>0</v>
      </c>
      <c r="N58" s="38" t="s">
        <v>25</v>
      </c>
      <c r="O58" s="38" t="s">
        <v>26</v>
      </c>
      <c r="P58" s="38" t="s">
        <v>36</v>
      </c>
      <c r="Q58" s="40">
        <v>3006589235</v>
      </c>
      <c r="R58" s="41" t="s">
        <v>118</v>
      </c>
    </row>
    <row r="59" spans="1:18" s="42" customFormat="1" ht="79.5" customHeight="1" x14ac:dyDescent="0.2">
      <c r="A59" s="1"/>
      <c r="B59" s="46" t="s">
        <v>131</v>
      </c>
      <c r="C59" s="51" t="s">
        <v>133</v>
      </c>
      <c r="D59" s="40">
        <v>3</v>
      </c>
      <c r="E59" s="40">
        <v>4</v>
      </c>
      <c r="F59" s="40">
        <v>2</v>
      </c>
      <c r="G59" s="40">
        <v>1</v>
      </c>
      <c r="H59" s="38" t="s">
        <v>23</v>
      </c>
      <c r="I59" s="38" t="s">
        <v>24</v>
      </c>
      <c r="J59" s="39">
        <f>11085725*2</f>
        <v>22171450</v>
      </c>
      <c r="K59" s="39">
        <v>22171450</v>
      </c>
      <c r="L59" s="40">
        <v>0</v>
      </c>
      <c r="M59" s="40">
        <v>0</v>
      </c>
      <c r="N59" s="38" t="s">
        <v>25</v>
      </c>
      <c r="O59" s="38" t="s">
        <v>26</v>
      </c>
      <c r="P59" s="38" t="s">
        <v>36</v>
      </c>
      <c r="Q59" s="40">
        <v>3006589235</v>
      </c>
      <c r="R59" s="41" t="s">
        <v>118</v>
      </c>
    </row>
    <row r="60" spans="1:18" s="42" customFormat="1" ht="54.75" customHeight="1" x14ac:dyDescent="0.2">
      <c r="A60" s="1"/>
      <c r="B60" s="46" t="s">
        <v>51</v>
      </c>
      <c r="C60" s="51" t="s">
        <v>134</v>
      </c>
      <c r="D60" s="40">
        <v>4</v>
      </c>
      <c r="E60" s="40">
        <v>6</v>
      </c>
      <c r="F60" s="40">
        <v>1</v>
      </c>
      <c r="G60" s="40">
        <v>1</v>
      </c>
      <c r="H60" s="38" t="s">
        <v>23</v>
      </c>
      <c r="I60" s="38" t="s">
        <v>24</v>
      </c>
      <c r="J60" s="39">
        <v>5930925</v>
      </c>
      <c r="K60" s="39">
        <v>5930925</v>
      </c>
      <c r="L60" s="40">
        <v>0</v>
      </c>
      <c r="M60" s="40">
        <v>0</v>
      </c>
      <c r="N60" s="38" t="s">
        <v>25</v>
      </c>
      <c r="O60" s="38" t="s">
        <v>26</v>
      </c>
      <c r="P60" s="38" t="s">
        <v>36</v>
      </c>
      <c r="Q60" s="40">
        <v>3006589235</v>
      </c>
      <c r="R60" s="41" t="s">
        <v>118</v>
      </c>
    </row>
    <row r="61" spans="1:18" s="42" customFormat="1" ht="94.5" customHeight="1" x14ac:dyDescent="0.2">
      <c r="A61" s="1"/>
      <c r="B61" s="46" t="s">
        <v>135</v>
      </c>
      <c r="C61" s="54" t="s">
        <v>136</v>
      </c>
      <c r="D61" s="40">
        <v>6</v>
      </c>
      <c r="E61" s="40">
        <v>8</v>
      </c>
      <c r="F61" s="40">
        <v>4</v>
      </c>
      <c r="G61" s="40">
        <v>1</v>
      </c>
      <c r="H61" s="38" t="s">
        <v>23</v>
      </c>
      <c r="I61" s="38" t="s">
        <v>24</v>
      </c>
      <c r="J61" s="39">
        <f>150000000*4</f>
        <v>600000000</v>
      </c>
      <c r="K61" s="39">
        <v>150000000</v>
      </c>
      <c r="L61" s="40">
        <v>0</v>
      </c>
      <c r="M61" s="40">
        <v>0</v>
      </c>
      <c r="N61" s="38" t="s">
        <v>25</v>
      </c>
      <c r="O61" s="38" t="s">
        <v>26</v>
      </c>
      <c r="P61" s="38" t="s">
        <v>36</v>
      </c>
      <c r="Q61" s="40">
        <v>3006593051</v>
      </c>
      <c r="R61" s="41" t="s">
        <v>137</v>
      </c>
    </row>
    <row r="62" spans="1:18" s="42" customFormat="1" ht="94.5" customHeight="1" x14ac:dyDescent="0.2">
      <c r="A62" s="1"/>
      <c r="B62" s="49" t="s">
        <v>138</v>
      </c>
      <c r="C62" s="54" t="s">
        <v>139</v>
      </c>
      <c r="D62" s="40">
        <v>1</v>
      </c>
      <c r="E62" s="40">
        <v>3</v>
      </c>
      <c r="F62" s="40">
        <v>4</v>
      </c>
      <c r="G62" s="40">
        <v>1</v>
      </c>
      <c r="H62" s="38" t="s">
        <v>23</v>
      </c>
      <c r="I62" s="38" t="s">
        <v>24</v>
      </c>
      <c r="J62" s="39">
        <f>1044000000*4</f>
        <v>4176000000</v>
      </c>
      <c r="K62" s="39">
        <f>1044000000*5</f>
        <v>5220000000</v>
      </c>
      <c r="L62" s="40">
        <v>0</v>
      </c>
      <c r="M62" s="40">
        <v>0</v>
      </c>
      <c r="N62" s="38" t="s">
        <v>25</v>
      </c>
      <c r="O62" s="38" t="s">
        <v>26</v>
      </c>
      <c r="P62" s="38" t="s">
        <v>36</v>
      </c>
      <c r="Q62" s="40">
        <v>3006593051</v>
      </c>
      <c r="R62" s="41" t="s">
        <v>137</v>
      </c>
    </row>
    <row r="63" spans="1:18" s="42" customFormat="1" ht="94.5" customHeight="1" x14ac:dyDescent="0.2">
      <c r="A63" s="1"/>
      <c r="B63" s="49" t="s">
        <v>140</v>
      </c>
      <c r="C63" s="55" t="s">
        <v>141</v>
      </c>
      <c r="D63" s="40">
        <v>2</v>
      </c>
      <c r="E63" s="40">
        <v>4</v>
      </c>
      <c r="F63" s="40">
        <v>4</v>
      </c>
      <c r="G63" s="40">
        <v>1</v>
      </c>
      <c r="H63" s="38" t="s">
        <v>23</v>
      </c>
      <c r="I63" s="38" t="s">
        <v>24</v>
      </c>
      <c r="J63" s="39">
        <f>745000000*4</f>
        <v>2980000000</v>
      </c>
      <c r="K63" s="39">
        <f>745000000*5</f>
        <v>3725000000</v>
      </c>
      <c r="L63" s="40">
        <v>0</v>
      </c>
      <c r="M63" s="40">
        <v>0</v>
      </c>
      <c r="N63" s="38" t="s">
        <v>25</v>
      </c>
      <c r="O63" s="38" t="s">
        <v>26</v>
      </c>
      <c r="P63" s="38" t="s">
        <v>36</v>
      </c>
      <c r="Q63" s="40">
        <v>3006593051</v>
      </c>
      <c r="R63" s="41" t="s">
        <v>137</v>
      </c>
    </row>
    <row r="64" spans="1:18" s="42" customFormat="1" ht="77.25" customHeight="1" x14ac:dyDescent="0.2">
      <c r="A64" s="1"/>
      <c r="B64" s="46" t="s">
        <v>142</v>
      </c>
      <c r="C64" s="54" t="s">
        <v>143</v>
      </c>
      <c r="D64" s="40">
        <v>1</v>
      </c>
      <c r="E64" s="40">
        <v>2</v>
      </c>
      <c r="F64" s="40">
        <v>4</v>
      </c>
      <c r="G64" s="40">
        <v>1</v>
      </c>
      <c r="H64" s="38" t="s">
        <v>23</v>
      </c>
      <c r="I64" s="38" t="s">
        <v>24</v>
      </c>
      <c r="J64" s="39">
        <f>421000000*4</f>
        <v>1684000000</v>
      </c>
      <c r="K64" s="39">
        <f>421000000*5</f>
        <v>2105000000</v>
      </c>
      <c r="L64" s="40"/>
      <c r="M64" s="40">
        <v>0</v>
      </c>
      <c r="N64" s="38" t="s">
        <v>25</v>
      </c>
      <c r="O64" s="38" t="s">
        <v>26</v>
      </c>
      <c r="P64" s="38" t="s">
        <v>36</v>
      </c>
      <c r="Q64" s="40">
        <v>3006593051</v>
      </c>
      <c r="R64" s="41" t="s">
        <v>137</v>
      </c>
    </row>
    <row r="65" spans="1:23" s="42" customFormat="1" ht="95.25" customHeight="1" x14ac:dyDescent="0.2">
      <c r="A65" s="1"/>
      <c r="B65" s="46" t="s">
        <v>144</v>
      </c>
      <c r="C65" s="54" t="s">
        <v>145</v>
      </c>
      <c r="D65" s="40">
        <v>1</v>
      </c>
      <c r="E65" s="40">
        <v>2</v>
      </c>
      <c r="F65" s="40">
        <v>4</v>
      </c>
      <c r="G65" s="40">
        <v>1</v>
      </c>
      <c r="H65" s="38" t="s">
        <v>23</v>
      </c>
      <c r="I65" s="38" t="s">
        <v>24</v>
      </c>
      <c r="J65" s="39">
        <f>35000000*4</f>
        <v>140000000</v>
      </c>
      <c r="K65" s="39">
        <f>35000000*7</f>
        <v>245000000</v>
      </c>
      <c r="L65" s="40">
        <v>0</v>
      </c>
      <c r="M65" s="40">
        <v>0</v>
      </c>
      <c r="N65" s="38" t="s">
        <v>25</v>
      </c>
      <c r="O65" s="38" t="s">
        <v>26</v>
      </c>
      <c r="P65" s="38" t="s">
        <v>36</v>
      </c>
      <c r="Q65" s="40">
        <v>3006593051</v>
      </c>
      <c r="R65" s="41" t="s">
        <v>137</v>
      </c>
    </row>
    <row r="66" spans="1:23" s="42" customFormat="1" ht="61.5" customHeight="1" x14ac:dyDescent="0.2">
      <c r="A66" s="1"/>
      <c r="B66" s="46" t="s">
        <v>146</v>
      </c>
      <c r="C66" s="37" t="s">
        <v>147</v>
      </c>
      <c r="D66" s="50">
        <v>1</v>
      </c>
      <c r="E66" s="38" t="s">
        <v>61</v>
      </c>
      <c r="F66" s="38" t="s">
        <v>83</v>
      </c>
      <c r="G66" s="38" t="s">
        <v>22</v>
      </c>
      <c r="H66" s="38" t="s">
        <v>23</v>
      </c>
      <c r="I66" s="38" t="s">
        <v>24</v>
      </c>
      <c r="J66" s="39">
        <v>25000000</v>
      </c>
      <c r="K66" s="39">
        <v>25000000</v>
      </c>
      <c r="L66" s="38" t="s">
        <v>24</v>
      </c>
      <c r="M66" s="40">
        <v>0</v>
      </c>
      <c r="N66" s="38" t="s">
        <v>25</v>
      </c>
      <c r="O66" s="38" t="s">
        <v>26</v>
      </c>
      <c r="P66" s="38" t="s">
        <v>36</v>
      </c>
      <c r="Q66" s="40">
        <v>3182653800</v>
      </c>
      <c r="R66" s="41" t="s">
        <v>148</v>
      </c>
    </row>
    <row r="67" spans="1:23" s="42" customFormat="1" ht="63.75" customHeight="1" x14ac:dyDescent="0.2">
      <c r="A67" s="1"/>
      <c r="B67" s="46" t="s">
        <v>149</v>
      </c>
      <c r="C67" s="37" t="s">
        <v>150</v>
      </c>
      <c r="D67" s="50">
        <v>2</v>
      </c>
      <c r="E67" s="38" t="s">
        <v>83</v>
      </c>
      <c r="F67" s="38" t="s">
        <v>83</v>
      </c>
      <c r="G67" s="38" t="s">
        <v>22</v>
      </c>
      <c r="H67" s="38" t="s">
        <v>23</v>
      </c>
      <c r="I67" s="38" t="s">
        <v>24</v>
      </c>
      <c r="J67" s="39">
        <v>30000000</v>
      </c>
      <c r="K67" s="39">
        <v>30000000</v>
      </c>
      <c r="L67" s="38" t="s">
        <v>24</v>
      </c>
      <c r="M67" s="40">
        <v>0</v>
      </c>
      <c r="N67" s="38" t="s">
        <v>25</v>
      </c>
      <c r="O67" s="38" t="s">
        <v>26</v>
      </c>
      <c r="P67" s="38" t="s">
        <v>36</v>
      </c>
      <c r="Q67" s="40">
        <v>3182653800</v>
      </c>
      <c r="R67" s="41" t="s">
        <v>148</v>
      </c>
    </row>
    <row r="68" spans="1:23" s="42" customFormat="1" ht="94.5" customHeight="1" x14ac:dyDescent="0.2">
      <c r="A68" s="1"/>
      <c r="B68" s="46" t="s">
        <v>151</v>
      </c>
      <c r="C68" s="44" t="s">
        <v>152</v>
      </c>
      <c r="D68" s="50">
        <v>3</v>
      </c>
      <c r="E68" s="40">
        <v>4</v>
      </c>
      <c r="F68" s="40">
        <v>4</v>
      </c>
      <c r="G68" s="40">
        <v>1</v>
      </c>
      <c r="H68" s="38" t="s">
        <v>23</v>
      </c>
      <c r="I68" s="38" t="s">
        <v>24</v>
      </c>
      <c r="J68" s="39">
        <v>80000000</v>
      </c>
      <c r="K68" s="39">
        <v>80000000</v>
      </c>
      <c r="L68" s="40">
        <v>0</v>
      </c>
      <c r="M68" s="40">
        <v>0</v>
      </c>
      <c r="N68" s="38" t="s">
        <v>25</v>
      </c>
      <c r="O68" s="38" t="s">
        <v>26</v>
      </c>
      <c r="P68" s="38" t="s">
        <v>36</v>
      </c>
      <c r="Q68" s="38" t="s">
        <v>44</v>
      </c>
      <c r="R68" s="41" t="s">
        <v>45</v>
      </c>
    </row>
    <row r="69" spans="1:23" s="42" customFormat="1" ht="54" customHeight="1" x14ac:dyDescent="0.2">
      <c r="A69" s="1"/>
      <c r="B69" s="46" t="s">
        <v>153</v>
      </c>
      <c r="C69" s="44" t="s">
        <v>154</v>
      </c>
      <c r="D69" s="40">
        <v>2</v>
      </c>
      <c r="E69" s="40">
        <v>3</v>
      </c>
      <c r="F69" s="40">
        <v>4</v>
      </c>
      <c r="G69" s="40">
        <v>1</v>
      </c>
      <c r="H69" s="38" t="s">
        <v>23</v>
      </c>
      <c r="I69" s="38" t="s">
        <v>24</v>
      </c>
      <c r="J69" s="39">
        <v>16000000</v>
      </c>
      <c r="K69" s="39">
        <v>7532200</v>
      </c>
      <c r="L69" s="38" t="s">
        <v>24</v>
      </c>
      <c r="M69" s="40">
        <v>0</v>
      </c>
      <c r="N69" s="38" t="s">
        <v>25</v>
      </c>
      <c r="O69" s="38" t="s">
        <v>26</v>
      </c>
      <c r="P69" s="38" t="s">
        <v>36</v>
      </c>
      <c r="Q69" s="40">
        <v>3162921353</v>
      </c>
      <c r="R69" s="56" t="s">
        <v>37</v>
      </c>
    </row>
    <row r="70" spans="1:23" s="42" customFormat="1" ht="72.75" customHeight="1" x14ac:dyDescent="0.2">
      <c r="A70" s="1"/>
      <c r="B70" s="46" t="s">
        <v>155</v>
      </c>
      <c r="C70" s="51" t="s">
        <v>156</v>
      </c>
      <c r="D70" s="40">
        <v>1</v>
      </c>
      <c r="E70" s="40">
        <v>2</v>
      </c>
      <c r="F70" s="40">
        <v>3</v>
      </c>
      <c r="G70" s="40">
        <v>1</v>
      </c>
      <c r="H70" s="38" t="s">
        <v>23</v>
      </c>
      <c r="I70" s="38" t="s">
        <v>24</v>
      </c>
      <c r="J70" s="39">
        <v>600000000</v>
      </c>
      <c r="K70" s="39">
        <v>600000000</v>
      </c>
      <c r="L70" s="38" t="s">
        <v>24</v>
      </c>
      <c r="M70" s="40">
        <v>0</v>
      </c>
      <c r="N70" s="38" t="s">
        <v>25</v>
      </c>
      <c r="O70" s="38" t="s">
        <v>26</v>
      </c>
      <c r="P70" s="38" t="s">
        <v>36</v>
      </c>
      <c r="Q70" s="40">
        <v>3173759698</v>
      </c>
      <c r="R70" s="83" t="s">
        <v>45</v>
      </c>
    </row>
    <row r="71" spans="1:23" s="42" customFormat="1" ht="42.75" customHeight="1" x14ac:dyDescent="0.2">
      <c r="A71" s="1"/>
      <c r="B71" s="46" t="s">
        <v>157</v>
      </c>
      <c r="C71" s="51" t="s">
        <v>158</v>
      </c>
      <c r="D71" s="40">
        <v>1</v>
      </c>
      <c r="E71" s="40">
        <v>2</v>
      </c>
      <c r="F71" s="40">
        <v>2</v>
      </c>
      <c r="G71" s="40">
        <v>1</v>
      </c>
      <c r="H71" s="38" t="s">
        <v>23</v>
      </c>
      <c r="I71" s="38" t="s">
        <v>24</v>
      </c>
      <c r="J71" s="39">
        <v>25000000</v>
      </c>
      <c r="K71" s="39">
        <v>25000000</v>
      </c>
      <c r="L71" s="38" t="s">
        <v>24</v>
      </c>
      <c r="M71" s="40">
        <v>0</v>
      </c>
      <c r="N71" s="38" t="s">
        <v>25</v>
      </c>
      <c r="O71" s="38" t="s">
        <v>26</v>
      </c>
      <c r="P71" s="38" t="s">
        <v>36</v>
      </c>
      <c r="Q71" s="40">
        <v>3006589235</v>
      </c>
      <c r="R71" s="41" t="s">
        <v>118</v>
      </c>
    </row>
    <row r="72" spans="1:23" s="42" customFormat="1" ht="42.75" customHeight="1" x14ac:dyDescent="0.2">
      <c r="A72" s="1"/>
      <c r="B72" s="46" t="s">
        <v>159</v>
      </c>
      <c r="C72" s="51" t="s">
        <v>160</v>
      </c>
      <c r="D72" s="40">
        <v>8</v>
      </c>
      <c r="E72" s="40">
        <v>9</v>
      </c>
      <c r="F72" s="40">
        <v>3</v>
      </c>
      <c r="G72" s="40">
        <v>1</v>
      </c>
      <c r="H72" s="38" t="s">
        <v>23</v>
      </c>
      <c r="I72" s="38" t="s">
        <v>24</v>
      </c>
      <c r="J72" s="39">
        <v>6000000</v>
      </c>
      <c r="K72" s="39">
        <v>6000000</v>
      </c>
      <c r="L72" s="38" t="s">
        <v>24</v>
      </c>
      <c r="M72" s="40">
        <v>0</v>
      </c>
      <c r="N72" s="38" t="s">
        <v>25</v>
      </c>
      <c r="O72" s="38" t="s">
        <v>26</v>
      </c>
      <c r="P72" s="38" t="s">
        <v>36</v>
      </c>
      <c r="Q72" s="40">
        <v>3006589235</v>
      </c>
      <c r="R72" s="41" t="s">
        <v>118</v>
      </c>
    </row>
    <row r="73" spans="1:23" s="42" customFormat="1" ht="80.25" customHeight="1" x14ac:dyDescent="0.2">
      <c r="A73" s="1"/>
      <c r="B73" s="46" t="s">
        <v>161</v>
      </c>
      <c r="C73" s="51" t="s">
        <v>162</v>
      </c>
      <c r="D73" s="40">
        <v>2</v>
      </c>
      <c r="E73" s="40">
        <v>3</v>
      </c>
      <c r="F73" s="40">
        <v>4</v>
      </c>
      <c r="G73" s="40">
        <v>1</v>
      </c>
      <c r="H73" s="38" t="s">
        <v>23</v>
      </c>
      <c r="I73" s="38" t="s">
        <v>24</v>
      </c>
      <c r="J73" s="39">
        <v>25000000</v>
      </c>
      <c r="K73" s="39">
        <v>25000000</v>
      </c>
      <c r="L73" s="38">
        <v>0</v>
      </c>
      <c r="M73" s="40">
        <v>0</v>
      </c>
      <c r="N73" s="38" t="s">
        <v>25</v>
      </c>
      <c r="O73" s="38" t="s">
        <v>26</v>
      </c>
      <c r="P73" s="38" t="s">
        <v>36</v>
      </c>
      <c r="Q73" s="40">
        <v>3006589235</v>
      </c>
      <c r="R73" s="47" t="s">
        <v>80</v>
      </c>
    </row>
    <row r="74" spans="1:23" s="42" customFormat="1" ht="48" customHeight="1" x14ac:dyDescent="0.2">
      <c r="A74" s="1"/>
      <c r="B74" s="46" t="s">
        <v>163</v>
      </c>
      <c r="C74" s="51" t="s">
        <v>164</v>
      </c>
      <c r="D74" s="40">
        <v>2</v>
      </c>
      <c r="E74" s="40">
        <v>3</v>
      </c>
      <c r="F74" s="40">
        <v>1</v>
      </c>
      <c r="G74" s="40">
        <v>1</v>
      </c>
      <c r="H74" s="38" t="s">
        <v>23</v>
      </c>
      <c r="I74" s="38" t="s">
        <v>24</v>
      </c>
      <c r="J74" s="39">
        <v>6000000</v>
      </c>
      <c r="K74" s="39">
        <v>6000000</v>
      </c>
      <c r="L74" s="38">
        <v>0</v>
      </c>
      <c r="M74" s="40">
        <v>0</v>
      </c>
      <c r="N74" s="38" t="s">
        <v>25</v>
      </c>
      <c r="O74" s="38" t="s">
        <v>26</v>
      </c>
      <c r="P74" s="38" t="s">
        <v>36</v>
      </c>
      <c r="Q74" s="40">
        <v>3006589235</v>
      </c>
      <c r="R74" s="57" t="s">
        <v>148</v>
      </c>
    </row>
    <row r="75" spans="1:23" s="42" customFormat="1" ht="42.75" customHeight="1" x14ac:dyDescent="0.2">
      <c r="A75" s="1"/>
      <c r="B75" s="46" t="s">
        <v>165</v>
      </c>
      <c r="C75" s="51" t="s">
        <v>166</v>
      </c>
      <c r="D75" s="40">
        <v>2</v>
      </c>
      <c r="E75" s="40">
        <v>3</v>
      </c>
      <c r="F75" s="40">
        <v>4</v>
      </c>
      <c r="G75" s="40">
        <v>1</v>
      </c>
      <c r="H75" s="38" t="s">
        <v>23</v>
      </c>
      <c r="I75" s="38" t="s">
        <v>24</v>
      </c>
      <c r="J75" s="39">
        <v>300000000</v>
      </c>
      <c r="K75" s="39">
        <v>300000000</v>
      </c>
      <c r="L75" s="38">
        <v>0</v>
      </c>
      <c r="M75" s="40">
        <v>0</v>
      </c>
      <c r="N75" s="38" t="s">
        <v>25</v>
      </c>
      <c r="O75" s="38" t="s">
        <v>26</v>
      </c>
      <c r="P75" s="38" t="s">
        <v>36</v>
      </c>
      <c r="Q75" s="40">
        <v>3006589235</v>
      </c>
      <c r="R75" s="57" t="s">
        <v>148</v>
      </c>
    </row>
    <row r="76" spans="1:23" s="42" customFormat="1" ht="46.5" customHeight="1" x14ac:dyDescent="0.2">
      <c r="A76" s="1"/>
      <c r="B76" s="46" t="s">
        <v>167</v>
      </c>
      <c r="C76" s="51" t="s">
        <v>168</v>
      </c>
      <c r="D76" s="40">
        <v>1</v>
      </c>
      <c r="E76" s="40">
        <v>2</v>
      </c>
      <c r="F76" s="40">
        <v>2</v>
      </c>
      <c r="G76" s="40">
        <v>1</v>
      </c>
      <c r="H76" s="38" t="s">
        <v>23</v>
      </c>
      <c r="I76" s="38" t="s">
        <v>24</v>
      </c>
      <c r="J76" s="39">
        <v>300000000</v>
      </c>
      <c r="K76" s="39">
        <v>300000000</v>
      </c>
      <c r="L76" s="40">
        <v>0</v>
      </c>
      <c r="M76" s="40">
        <v>0</v>
      </c>
      <c r="N76" s="38" t="s">
        <v>25</v>
      </c>
      <c r="O76" s="38" t="s">
        <v>26</v>
      </c>
      <c r="P76" s="38" t="s">
        <v>36</v>
      </c>
      <c r="Q76" s="40">
        <v>3182653800</v>
      </c>
      <c r="R76" s="57" t="s">
        <v>148</v>
      </c>
    </row>
    <row r="77" spans="1:23" s="42" customFormat="1" ht="54.75" customHeight="1" x14ac:dyDescent="0.2">
      <c r="A77" s="1"/>
      <c r="B77" s="46" t="s">
        <v>169</v>
      </c>
      <c r="C77" s="51" t="s">
        <v>170</v>
      </c>
      <c r="D77" s="40">
        <v>1</v>
      </c>
      <c r="E77" s="40">
        <v>2</v>
      </c>
      <c r="F77" s="40">
        <v>2</v>
      </c>
      <c r="G77" s="40">
        <v>1</v>
      </c>
      <c r="H77" s="38" t="s">
        <v>23</v>
      </c>
      <c r="I77" s="38" t="s">
        <v>24</v>
      </c>
      <c r="J77" s="39">
        <v>15000000</v>
      </c>
      <c r="K77" s="39">
        <v>15000000</v>
      </c>
      <c r="L77" s="40">
        <v>0</v>
      </c>
      <c r="M77" s="40">
        <v>0</v>
      </c>
      <c r="N77" s="38" t="s">
        <v>25</v>
      </c>
      <c r="O77" s="38" t="s">
        <v>26</v>
      </c>
      <c r="P77" s="38" t="s">
        <v>36</v>
      </c>
      <c r="Q77" s="40">
        <v>3182653800</v>
      </c>
      <c r="R77" s="57" t="s">
        <v>148</v>
      </c>
    </row>
    <row r="78" spans="1:23" s="42" customFormat="1" ht="54.75" customHeight="1" x14ac:dyDescent="0.2">
      <c r="A78" s="1"/>
      <c r="B78" s="77" t="s">
        <v>171</v>
      </c>
      <c r="C78" s="51" t="s">
        <v>172</v>
      </c>
      <c r="D78" s="58">
        <v>8</v>
      </c>
      <c r="E78" s="58">
        <v>9</v>
      </c>
      <c r="F78" s="58">
        <v>6</v>
      </c>
      <c r="G78" s="58">
        <v>1</v>
      </c>
      <c r="H78" s="53" t="s">
        <v>23</v>
      </c>
      <c r="I78" s="53" t="s">
        <v>24</v>
      </c>
      <c r="J78" s="39">
        <v>13696900</v>
      </c>
      <c r="K78" s="39">
        <v>13696900</v>
      </c>
      <c r="L78" s="53" t="s">
        <v>24</v>
      </c>
      <c r="M78" s="53" t="s">
        <v>24</v>
      </c>
      <c r="N78" s="53" t="s">
        <v>25</v>
      </c>
      <c r="O78" s="53" t="s">
        <v>26</v>
      </c>
      <c r="P78" s="38" t="s">
        <v>36</v>
      </c>
      <c r="Q78" s="50">
        <v>3108722592</v>
      </c>
      <c r="R78" s="41" t="s">
        <v>173</v>
      </c>
      <c r="W78" s="59"/>
    </row>
    <row r="79" spans="1:23" s="42" customFormat="1" ht="56.25" customHeight="1" x14ac:dyDescent="0.2">
      <c r="A79" s="1"/>
      <c r="B79" s="46" t="s">
        <v>174</v>
      </c>
      <c r="C79" s="51" t="s">
        <v>175</v>
      </c>
      <c r="D79" s="52">
        <v>2</v>
      </c>
      <c r="E79" s="52">
        <v>3</v>
      </c>
      <c r="F79" s="52">
        <v>6</v>
      </c>
      <c r="G79" s="52" t="s">
        <v>22</v>
      </c>
      <c r="H79" s="53" t="s">
        <v>23</v>
      </c>
      <c r="I79" s="53" t="s">
        <v>24</v>
      </c>
      <c r="J79" s="39">
        <v>50000000</v>
      </c>
      <c r="K79" s="39">
        <f>+(J79/6)*3</f>
        <v>25000000</v>
      </c>
      <c r="L79" s="53">
        <v>0</v>
      </c>
      <c r="M79" s="53">
        <v>0</v>
      </c>
      <c r="N79" s="53" t="s">
        <v>25</v>
      </c>
      <c r="O79" s="53" t="s">
        <v>26</v>
      </c>
      <c r="P79" s="38" t="s">
        <v>36</v>
      </c>
      <c r="Q79" s="40" t="s">
        <v>44</v>
      </c>
      <c r="R79" s="57" t="s">
        <v>45</v>
      </c>
    </row>
    <row r="80" spans="1:23" ht="38.25" x14ac:dyDescent="0.2">
      <c r="B80" s="36" t="s">
        <v>176</v>
      </c>
      <c r="C80" s="60" t="s">
        <v>177</v>
      </c>
      <c r="D80" s="61">
        <v>2</v>
      </c>
      <c r="E80" s="61">
        <v>3</v>
      </c>
      <c r="F80" s="62">
        <v>12</v>
      </c>
      <c r="G80" s="62">
        <v>1</v>
      </c>
      <c r="H80" s="38" t="s">
        <v>23</v>
      </c>
      <c r="I80" s="38" t="s">
        <v>24</v>
      </c>
      <c r="J80" s="39">
        <v>30000000</v>
      </c>
      <c r="K80" s="39">
        <v>30000000</v>
      </c>
      <c r="L80" s="38">
        <v>0</v>
      </c>
      <c r="M80" s="62">
        <v>0</v>
      </c>
      <c r="N80" s="63" t="s">
        <v>25</v>
      </c>
      <c r="O80" s="38" t="s">
        <v>26</v>
      </c>
      <c r="P80" s="64" t="s">
        <v>178</v>
      </c>
      <c r="Q80" s="61">
        <v>3118269501</v>
      </c>
      <c r="R80" s="65" t="s">
        <v>179</v>
      </c>
    </row>
    <row r="81" spans="1:18" s="42" customFormat="1" ht="38.25" x14ac:dyDescent="0.2">
      <c r="A81" s="1"/>
      <c r="B81" s="36" t="s">
        <v>180</v>
      </c>
      <c r="C81" s="60" t="s">
        <v>181</v>
      </c>
      <c r="D81" s="61">
        <v>2</v>
      </c>
      <c r="E81" s="61">
        <v>3</v>
      </c>
      <c r="F81" s="62">
        <v>12</v>
      </c>
      <c r="G81" s="62">
        <v>1</v>
      </c>
      <c r="H81" s="38" t="s">
        <v>23</v>
      </c>
      <c r="I81" s="38" t="s">
        <v>24</v>
      </c>
      <c r="J81" s="39">
        <v>30000000</v>
      </c>
      <c r="K81" s="39">
        <v>30000000</v>
      </c>
      <c r="L81" s="38">
        <v>0</v>
      </c>
      <c r="M81" s="62">
        <v>0</v>
      </c>
      <c r="N81" s="38" t="s">
        <v>25</v>
      </c>
      <c r="O81" s="38" t="s">
        <v>26</v>
      </c>
      <c r="P81" s="64" t="s">
        <v>178</v>
      </c>
      <c r="Q81" s="61">
        <v>3118269501</v>
      </c>
      <c r="R81" s="65" t="s">
        <v>179</v>
      </c>
    </row>
    <row r="82" spans="1:18" s="42" customFormat="1" ht="51" x14ac:dyDescent="0.2">
      <c r="A82" s="1"/>
      <c r="B82" s="36" t="s">
        <v>182</v>
      </c>
      <c r="C82" s="60" t="s">
        <v>183</v>
      </c>
      <c r="D82" s="61">
        <v>2</v>
      </c>
      <c r="E82" s="61">
        <v>3</v>
      </c>
      <c r="F82" s="62">
        <v>6</v>
      </c>
      <c r="G82" s="62">
        <v>1</v>
      </c>
      <c r="H82" s="38" t="s">
        <v>23</v>
      </c>
      <c r="I82" s="38" t="s">
        <v>24</v>
      </c>
      <c r="J82" s="39">
        <v>25000000</v>
      </c>
      <c r="K82" s="39">
        <v>25000000</v>
      </c>
      <c r="L82" s="38">
        <v>0</v>
      </c>
      <c r="M82" s="62">
        <v>0</v>
      </c>
      <c r="N82" s="38" t="s">
        <v>25</v>
      </c>
      <c r="O82" s="38" t="s">
        <v>26</v>
      </c>
      <c r="P82" s="64" t="s">
        <v>178</v>
      </c>
      <c r="Q82" s="61">
        <v>3118269501</v>
      </c>
      <c r="R82" s="65" t="s">
        <v>179</v>
      </c>
    </row>
    <row r="83" spans="1:18" s="42" customFormat="1" ht="38.25" x14ac:dyDescent="0.2">
      <c r="A83" s="1"/>
      <c r="B83" s="36" t="s">
        <v>184</v>
      </c>
      <c r="C83" s="60" t="s">
        <v>185</v>
      </c>
      <c r="D83" s="61">
        <v>2</v>
      </c>
      <c r="E83" s="61">
        <v>3</v>
      </c>
      <c r="F83" s="62">
        <v>4</v>
      </c>
      <c r="G83" s="62">
        <v>1</v>
      </c>
      <c r="H83" s="38" t="s">
        <v>23</v>
      </c>
      <c r="I83" s="38" t="s">
        <v>24</v>
      </c>
      <c r="J83" s="39">
        <v>25000000</v>
      </c>
      <c r="K83" s="39">
        <v>25000000</v>
      </c>
      <c r="L83" s="38">
        <v>0</v>
      </c>
      <c r="M83" s="62">
        <v>0</v>
      </c>
      <c r="N83" s="38" t="s">
        <v>25</v>
      </c>
      <c r="O83" s="38" t="s">
        <v>26</v>
      </c>
      <c r="P83" s="64" t="s">
        <v>178</v>
      </c>
      <c r="Q83" s="61">
        <v>3118269501</v>
      </c>
      <c r="R83" s="65" t="s">
        <v>179</v>
      </c>
    </row>
    <row r="84" spans="1:18" s="42" customFormat="1" ht="38.25" x14ac:dyDescent="0.2">
      <c r="A84" s="1"/>
      <c r="B84" s="36" t="s">
        <v>186</v>
      </c>
      <c r="C84" s="60" t="s">
        <v>187</v>
      </c>
      <c r="D84" s="61">
        <v>1</v>
      </c>
      <c r="E84" s="61">
        <v>1</v>
      </c>
      <c r="F84" s="62">
        <v>1</v>
      </c>
      <c r="G84" s="62">
        <v>1</v>
      </c>
      <c r="H84" s="38" t="s">
        <v>23</v>
      </c>
      <c r="I84" s="38" t="s">
        <v>24</v>
      </c>
      <c r="J84" s="39">
        <v>60000000</v>
      </c>
      <c r="K84" s="39">
        <v>60000000</v>
      </c>
      <c r="L84" s="38">
        <v>0</v>
      </c>
      <c r="M84" s="62">
        <v>0</v>
      </c>
      <c r="N84" s="38" t="s">
        <v>25</v>
      </c>
      <c r="O84" s="38" t="s">
        <v>26</v>
      </c>
      <c r="P84" s="64" t="s">
        <v>178</v>
      </c>
      <c r="Q84" s="61">
        <v>3118269501</v>
      </c>
      <c r="R84" s="65" t="s">
        <v>179</v>
      </c>
    </row>
    <row r="85" spans="1:18" s="42" customFormat="1" ht="38.25" x14ac:dyDescent="0.2">
      <c r="A85" s="1"/>
      <c r="B85" s="80" t="s">
        <v>188</v>
      </c>
      <c r="C85" s="60" t="s">
        <v>189</v>
      </c>
      <c r="D85" s="61">
        <v>2</v>
      </c>
      <c r="E85" s="61">
        <v>3</v>
      </c>
      <c r="F85" s="62">
        <v>6</v>
      </c>
      <c r="G85" s="62">
        <v>1</v>
      </c>
      <c r="H85" s="38" t="s">
        <v>23</v>
      </c>
      <c r="I85" s="38" t="s">
        <v>24</v>
      </c>
      <c r="J85" s="39">
        <v>30000000</v>
      </c>
      <c r="K85" s="39">
        <v>30000000</v>
      </c>
      <c r="L85" s="38">
        <v>0</v>
      </c>
      <c r="M85" s="62">
        <v>0</v>
      </c>
      <c r="N85" s="38" t="s">
        <v>25</v>
      </c>
      <c r="O85" s="38" t="s">
        <v>26</v>
      </c>
      <c r="P85" s="64" t="s">
        <v>178</v>
      </c>
      <c r="Q85" s="61">
        <v>3118269501</v>
      </c>
      <c r="R85" s="65" t="s">
        <v>179</v>
      </c>
    </row>
    <row r="86" spans="1:18" s="42" customFormat="1" ht="38.25" x14ac:dyDescent="0.2">
      <c r="A86" s="1"/>
      <c r="B86" s="36" t="s">
        <v>190</v>
      </c>
      <c r="C86" s="66" t="s">
        <v>191</v>
      </c>
      <c r="D86" s="61">
        <v>1</v>
      </c>
      <c r="E86" s="61">
        <v>1</v>
      </c>
      <c r="F86" s="62">
        <v>1</v>
      </c>
      <c r="G86" s="62">
        <v>1</v>
      </c>
      <c r="H86" s="38" t="s">
        <v>23</v>
      </c>
      <c r="I86" s="38" t="s">
        <v>24</v>
      </c>
      <c r="J86" s="39">
        <v>96000000</v>
      </c>
      <c r="K86" s="39">
        <v>96000000</v>
      </c>
      <c r="L86" s="38">
        <v>0</v>
      </c>
      <c r="M86" s="62">
        <v>0</v>
      </c>
      <c r="N86" s="38" t="s">
        <v>25</v>
      </c>
      <c r="O86" s="38" t="s">
        <v>26</v>
      </c>
      <c r="P86" s="64" t="s">
        <v>178</v>
      </c>
      <c r="Q86" s="61">
        <v>3118269501</v>
      </c>
      <c r="R86" s="65" t="s">
        <v>179</v>
      </c>
    </row>
    <row r="87" spans="1:18" s="42" customFormat="1" ht="38.25" x14ac:dyDescent="0.2">
      <c r="A87" s="1"/>
      <c r="B87" s="36" t="s">
        <v>192</v>
      </c>
      <c r="C87" s="67" t="s">
        <v>193</v>
      </c>
      <c r="D87" s="61">
        <v>3</v>
      </c>
      <c r="E87" s="61">
        <v>4</v>
      </c>
      <c r="F87" s="62">
        <v>4</v>
      </c>
      <c r="G87" s="62">
        <v>1</v>
      </c>
      <c r="H87" s="38" t="s">
        <v>23</v>
      </c>
      <c r="I87" s="38" t="s">
        <v>24</v>
      </c>
      <c r="J87" s="39">
        <v>30000000</v>
      </c>
      <c r="K87" s="39">
        <v>30000000</v>
      </c>
      <c r="L87" s="38">
        <v>0</v>
      </c>
      <c r="M87" s="62">
        <v>0</v>
      </c>
      <c r="N87" s="38" t="s">
        <v>25</v>
      </c>
      <c r="O87" s="38" t="s">
        <v>26</v>
      </c>
      <c r="P87" s="64" t="s">
        <v>178</v>
      </c>
      <c r="Q87" s="61">
        <v>3118269501</v>
      </c>
      <c r="R87" s="65" t="s">
        <v>179</v>
      </c>
    </row>
    <row r="88" spans="1:18" s="42" customFormat="1" ht="38.25" x14ac:dyDescent="0.2">
      <c r="A88" s="1"/>
      <c r="B88" s="36" t="s">
        <v>184</v>
      </c>
      <c r="C88" s="60" t="s">
        <v>194</v>
      </c>
      <c r="D88" s="61">
        <v>2</v>
      </c>
      <c r="E88" s="61">
        <v>2</v>
      </c>
      <c r="F88" s="62">
        <v>6</v>
      </c>
      <c r="G88" s="62">
        <v>1</v>
      </c>
      <c r="H88" s="38" t="s">
        <v>23</v>
      </c>
      <c r="I88" s="38" t="s">
        <v>24</v>
      </c>
      <c r="J88" s="39">
        <v>50000000</v>
      </c>
      <c r="K88" s="39">
        <v>50000000</v>
      </c>
      <c r="L88" s="38">
        <v>0</v>
      </c>
      <c r="M88" s="62">
        <v>0</v>
      </c>
      <c r="N88" s="38" t="s">
        <v>25</v>
      </c>
      <c r="O88" s="38" t="s">
        <v>26</v>
      </c>
      <c r="P88" s="64" t="s">
        <v>178</v>
      </c>
      <c r="Q88" s="61">
        <v>3118269501</v>
      </c>
      <c r="R88" s="65" t="s">
        <v>179</v>
      </c>
    </row>
    <row r="89" spans="1:18" s="42" customFormat="1" ht="38.25" x14ac:dyDescent="0.2">
      <c r="A89" s="1"/>
      <c r="B89" s="36" t="s">
        <v>184</v>
      </c>
      <c r="C89" s="67" t="s">
        <v>195</v>
      </c>
      <c r="D89" s="61">
        <v>1</v>
      </c>
      <c r="E89" s="61">
        <v>1</v>
      </c>
      <c r="F89" s="62">
        <v>4</v>
      </c>
      <c r="G89" s="62">
        <v>1</v>
      </c>
      <c r="H89" s="38" t="s">
        <v>23</v>
      </c>
      <c r="I89" s="38" t="s">
        <v>24</v>
      </c>
      <c r="J89" s="39">
        <v>15000000</v>
      </c>
      <c r="K89" s="39">
        <v>15000000</v>
      </c>
      <c r="L89" s="38">
        <v>0</v>
      </c>
      <c r="M89" s="62">
        <v>0</v>
      </c>
      <c r="N89" s="38" t="s">
        <v>25</v>
      </c>
      <c r="O89" s="38" t="s">
        <v>26</v>
      </c>
      <c r="P89" s="64" t="s">
        <v>178</v>
      </c>
      <c r="Q89" s="61">
        <v>3118269501</v>
      </c>
      <c r="R89" s="65" t="s">
        <v>179</v>
      </c>
    </row>
    <row r="90" spans="1:18" s="42" customFormat="1" ht="38.25" x14ac:dyDescent="0.2">
      <c r="A90" s="1"/>
      <c r="B90" s="36" t="s">
        <v>184</v>
      </c>
      <c r="C90" s="67" t="s">
        <v>196</v>
      </c>
      <c r="D90" s="61">
        <v>1</v>
      </c>
      <c r="E90" s="61">
        <v>1</v>
      </c>
      <c r="F90" s="62">
        <v>4</v>
      </c>
      <c r="G90" s="62">
        <v>1</v>
      </c>
      <c r="H90" s="38" t="s">
        <v>23</v>
      </c>
      <c r="I90" s="38" t="s">
        <v>24</v>
      </c>
      <c r="J90" s="39">
        <v>19250000</v>
      </c>
      <c r="K90" s="39">
        <v>19250000</v>
      </c>
      <c r="L90" s="38">
        <v>0</v>
      </c>
      <c r="M90" s="62">
        <v>0</v>
      </c>
      <c r="N90" s="38" t="s">
        <v>25</v>
      </c>
      <c r="O90" s="38" t="s">
        <v>26</v>
      </c>
      <c r="P90" s="64" t="s">
        <v>178</v>
      </c>
      <c r="Q90" s="61">
        <v>3118269501</v>
      </c>
      <c r="R90" s="65" t="s">
        <v>179</v>
      </c>
    </row>
    <row r="91" spans="1:18" s="42" customFormat="1" ht="38.25" x14ac:dyDescent="0.2">
      <c r="A91" s="1"/>
      <c r="B91" s="36" t="s">
        <v>197</v>
      </c>
      <c r="C91" s="68" t="s">
        <v>198</v>
      </c>
      <c r="D91" s="61">
        <v>3</v>
      </c>
      <c r="E91" s="61">
        <v>4</v>
      </c>
      <c r="F91" s="62">
        <v>12</v>
      </c>
      <c r="G91" s="62">
        <v>1</v>
      </c>
      <c r="H91" s="38" t="s">
        <v>23</v>
      </c>
      <c r="I91" s="38" t="s">
        <v>24</v>
      </c>
      <c r="J91" s="39">
        <v>17012246664</v>
      </c>
      <c r="K91" s="39">
        <v>17012246664</v>
      </c>
      <c r="L91" s="38">
        <v>0</v>
      </c>
      <c r="M91" s="62">
        <v>0</v>
      </c>
      <c r="N91" s="38" t="s">
        <v>25</v>
      </c>
      <c r="O91" s="38" t="s">
        <v>26</v>
      </c>
      <c r="P91" s="64" t="s">
        <v>178</v>
      </c>
      <c r="Q91" s="61">
        <v>3118269501</v>
      </c>
      <c r="R91" s="65" t="s">
        <v>179</v>
      </c>
    </row>
    <row r="92" spans="1:18" s="42" customFormat="1" ht="63.75" x14ac:dyDescent="0.2">
      <c r="A92" s="1"/>
      <c r="B92" s="80" t="s">
        <v>199</v>
      </c>
      <c r="C92" s="60" t="s">
        <v>200</v>
      </c>
      <c r="D92" s="61">
        <v>2</v>
      </c>
      <c r="E92" s="61">
        <v>3</v>
      </c>
      <c r="F92" s="62">
        <v>2</v>
      </c>
      <c r="G92" s="62">
        <v>1</v>
      </c>
      <c r="H92" s="38" t="s">
        <v>23</v>
      </c>
      <c r="I92" s="38" t="s">
        <v>24</v>
      </c>
      <c r="J92" s="39">
        <v>6000000</v>
      </c>
      <c r="K92" s="39">
        <v>6000000</v>
      </c>
      <c r="L92" s="38">
        <v>0</v>
      </c>
      <c r="M92" s="62">
        <v>0</v>
      </c>
      <c r="N92" s="38" t="s">
        <v>25</v>
      </c>
      <c r="O92" s="38" t="s">
        <v>26</v>
      </c>
      <c r="P92" s="64" t="s">
        <v>178</v>
      </c>
      <c r="Q92" s="61">
        <v>3118269501</v>
      </c>
      <c r="R92" s="65" t="s">
        <v>179</v>
      </c>
    </row>
    <row r="93" spans="1:18" s="42" customFormat="1" ht="51" x14ac:dyDescent="0.2">
      <c r="A93" s="1"/>
      <c r="B93" s="81" t="s">
        <v>184</v>
      </c>
      <c r="C93" s="60" t="s">
        <v>201</v>
      </c>
      <c r="D93" s="61">
        <v>3</v>
      </c>
      <c r="E93" s="61">
        <v>3</v>
      </c>
      <c r="F93" s="62">
        <v>2</v>
      </c>
      <c r="G93" s="62">
        <v>1</v>
      </c>
      <c r="H93" s="38" t="s">
        <v>23</v>
      </c>
      <c r="I93" s="38" t="s">
        <v>24</v>
      </c>
      <c r="J93" s="39">
        <v>24449450</v>
      </c>
      <c r="K93" s="39">
        <v>24449450</v>
      </c>
      <c r="L93" s="38">
        <v>0</v>
      </c>
      <c r="M93" s="62">
        <v>0</v>
      </c>
      <c r="N93" s="38" t="s">
        <v>25</v>
      </c>
      <c r="O93" s="38" t="s">
        <v>26</v>
      </c>
      <c r="P93" s="64" t="s">
        <v>178</v>
      </c>
      <c r="Q93" s="61">
        <v>3118269501</v>
      </c>
      <c r="R93" s="65" t="s">
        <v>179</v>
      </c>
    </row>
    <row r="94" spans="1:18" s="42" customFormat="1" ht="69" customHeight="1" x14ac:dyDescent="0.2">
      <c r="A94" s="1"/>
      <c r="B94" s="36" t="s">
        <v>202</v>
      </c>
      <c r="C94" s="69" t="s">
        <v>203</v>
      </c>
      <c r="D94" s="40">
        <v>2</v>
      </c>
      <c r="E94" s="40">
        <v>3</v>
      </c>
      <c r="F94" s="40">
        <v>10</v>
      </c>
      <c r="G94" s="40">
        <v>1</v>
      </c>
      <c r="H94" s="38" t="s">
        <v>23</v>
      </c>
      <c r="I94" s="38" t="s">
        <v>24</v>
      </c>
      <c r="J94" s="39">
        <v>361998000</v>
      </c>
      <c r="K94" s="39">
        <v>361998000</v>
      </c>
      <c r="L94" s="38">
        <v>0</v>
      </c>
      <c r="M94" s="40">
        <v>0</v>
      </c>
      <c r="N94" s="38" t="s">
        <v>25</v>
      </c>
      <c r="O94" s="38" t="s">
        <v>26</v>
      </c>
      <c r="P94" s="50" t="s">
        <v>204</v>
      </c>
      <c r="Q94" s="40">
        <v>3228159899</v>
      </c>
      <c r="R94" s="65" t="s">
        <v>205</v>
      </c>
    </row>
    <row r="95" spans="1:18" s="42" customFormat="1" ht="43.5" customHeight="1" x14ac:dyDescent="0.2">
      <c r="A95" s="1"/>
      <c r="B95" s="46" t="s">
        <v>206</v>
      </c>
      <c r="C95" s="51" t="s">
        <v>207</v>
      </c>
      <c r="D95" s="40">
        <v>1</v>
      </c>
      <c r="E95" s="40">
        <v>2</v>
      </c>
      <c r="F95" s="40">
        <v>2</v>
      </c>
      <c r="G95" s="40">
        <v>1</v>
      </c>
      <c r="H95" s="38" t="s">
        <v>23</v>
      </c>
      <c r="I95" s="38" t="s">
        <v>24</v>
      </c>
      <c r="J95" s="39">
        <v>25000000</v>
      </c>
      <c r="K95" s="39">
        <v>75000000</v>
      </c>
      <c r="L95" s="38">
        <v>0</v>
      </c>
      <c r="M95" s="40">
        <v>0</v>
      </c>
      <c r="N95" s="38" t="s">
        <v>25</v>
      </c>
      <c r="O95" s="38" t="s">
        <v>26</v>
      </c>
      <c r="P95" s="50" t="s">
        <v>204</v>
      </c>
      <c r="Q95" s="40">
        <v>3228159899</v>
      </c>
      <c r="R95" s="47" t="s">
        <v>205</v>
      </c>
    </row>
    <row r="96" spans="1:18" s="42" customFormat="1" ht="38.25" x14ac:dyDescent="0.2">
      <c r="A96" s="1"/>
      <c r="B96" s="46" t="s">
        <v>208</v>
      </c>
      <c r="C96" s="51" t="s">
        <v>209</v>
      </c>
      <c r="D96" s="40">
        <v>3</v>
      </c>
      <c r="E96" s="40">
        <v>4</v>
      </c>
      <c r="F96" s="40">
        <v>9</v>
      </c>
      <c r="G96" s="40">
        <v>1</v>
      </c>
      <c r="H96" s="38" t="s">
        <v>23</v>
      </c>
      <c r="I96" s="38" t="s">
        <v>24</v>
      </c>
      <c r="J96" s="39">
        <v>75000000</v>
      </c>
      <c r="K96" s="39">
        <v>75000000</v>
      </c>
      <c r="L96" s="38">
        <v>0</v>
      </c>
      <c r="M96" s="40">
        <v>0</v>
      </c>
      <c r="N96" s="38" t="s">
        <v>25</v>
      </c>
      <c r="O96" s="38" t="s">
        <v>26</v>
      </c>
      <c r="P96" s="50" t="s">
        <v>204</v>
      </c>
      <c r="Q96" s="40">
        <v>3228159899</v>
      </c>
      <c r="R96" s="47" t="s">
        <v>205</v>
      </c>
    </row>
    <row r="97" spans="1:18" s="42" customFormat="1" ht="44.25" customHeight="1" x14ac:dyDescent="0.2">
      <c r="A97" s="1"/>
      <c r="B97" s="36" t="s">
        <v>206</v>
      </c>
      <c r="C97" s="70" t="s">
        <v>210</v>
      </c>
      <c r="D97" s="40">
        <v>2</v>
      </c>
      <c r="E97" s="40">
        <v>3</v>
      </c>
      <c r="F97" s="40">
        <v>3</v>
      </c>
      <c r="G97" s="40">
        <v>1</v>
      </c>
      <c r="H97" s="38" t="s">
        <v>23</v>
      </c>
      <c r="I97" s="38" t="s">
        <v>24</v>
      </c>
      <c r="J97" s="39">
        <v>480000000</v>
      </c>
      <c r="K97" s="39">
        <v>1760000000</v>
      </c>
      <c r="L97" s="38">
        <v>0</v>
      </c>
      <c r="M97" s="40">
        <v>0</v>
      </c>
      <c r="N97" s="38" t="s">
        <v>25</v>
      </c>
      <c r="O97" s="38" t="s">
        <v>26</v>
      </c>
      <c r="P97" s="50" t="s">
        <v>204</v>
      </c>
      <c r="Q97" s="40">
        <v>3228159899</v>
      </c>
      <c r="R97" s="47" t="s">
        <v>205</v>
      </c>
    </row>
    <row r="98" spans="1:18" s="42" customFormat="1" ht="63.75" x14ac:dyDescent="0.2">
      <c r="A98" s="1"/>
      <c r="B98" s="36" t="s">
        <v>211</v>
      </c>
      <c r="C98" s="51" t="s">
        <v>212</v>
      </c>
      <c r="D98" s="40">
        <v>5</v>
      </c>
      <c r="E98" s="40">
        <v>6</v>
      </c>
      <c r="F98" s="40">
        <v>3</v>
      </c>
      <c r="G98" s="40">
        <v>1</v>
      </c>
      <c r="H98" s="38" t="s">
        <v>23</v>
      </c>
      <c r="I98" s="38" t="s">
        <v>24</v>
      </c>
      <c r="J98" s="39">
        <v>6000000</v>
      </c>
      <c r="K98" s="39">
        <f>+F98*J98</f>
        <v>18000000</v>
      </c>
      <c r="L98" s="38">
        <v>0</v>
      </c>
      <c r="M98" s="40">
        <v>0</v>
      </c>
      <c r="N98" s="38" t="s">
        <v>25</v>
      </c>
      <c r="O98" s="38" t="s">
        <v>26</v>
      </c>
      <c r="P98" s="50" t="s">
        <v>204</v>
      </c>
      <c r="Q98" s="40">
        <v>3228159899</v>
      </c>
      <c r="R98" s="47" t="s">
        <v>205</v>
      </c>
    </row>
    <row r="99" spans="1:18" s="42" customFormat="1" ht="38.25" x14ac:dyDescent="0.2">
      <c r="A99" s="1"/>
      <c r="B99" s="36" t="s">
        <v>206</v>
      </c>
      <c r="C99" s="51" t="s">
        <v>213</v>
      </c>
      <c r="D99" s="40">
        <v>3</v>
      </c>
      <c r="E99" s="40">
        <v>4</v>
      </c>
      <c r="F99" s="40">
        <v>2</v>
      </c>
      <c r="G99" s="40">
        <v>1</v>
      </c>
      <c r="H99" s="38" t="s">
        <v>23</v>
      </c>
      <c r="I99" s="38" t="s">
        <v>24</v>
      </c>
      <c r="J99" s="39">
        <v>20000000</v>
      </c>
      <c r="K99" s="39">
        <v>60000000</v>
      </c>
      <c r="L99" s="38">
        <v>0</v>
      </c>
      <c r="M99" s="40">
        <v>0</v>
      </c>
      <c r="N99" s="38" t="s">
        <v>25</v>
      </c>
      <c r="O99" s="38" t="s">
        <v>26</v>
      </c>
      <c r="P99" s="50" t="s">
        <v>204</v>
      </c>
      <c r="Q99" s="40">
        <v>3228159899</v>
      </c>
      <c r="R99" s="47" t="s">
        <v>205</v>
      </c>
    </row>
    <row r="100" spans="1:18" s="42" customFormat="1" ht="76.5" x14ac:dyDescent="0.2">
      <c r="A100" s="1"/>
      <c r="B100" s="36" t="s">
        <v>211</v>
      </c>
      <c r="C100" s="51" t="s">
        <v>214</v>
      </c>
      <c r="D100" s="40">
        <v>1</v>
      </c>
      <c r="E100" s="40">
        <v>2</v>
      </c>
      <c r="F100" s="40">
        <v>4</v>
      </c>
      <c r="G100" s="40">
        <v>1</v>
      </c>
      <c r="H100" s="38" t="s">
        <v>23</v>
      </c>
      <c r="I100" s="38" t="s">
        <v>24</v>
      </c>
      <c r="J100" s="39">
        <v>4866344</v>
      </c>
      <c r="K100" s="39">
        <v>8516102</v>
      </c>
      <c r="L100" s="38">
        <v>0</v>
      </c>
      <c r="M100" s="40">
        <v>0</v>
      </c>
      <c r="N100" s="38" t="s">
        <v>25</v>
      </c>
      <c r="O100" s="38" t="s">
        <v>26</v>
      </c>
      <c r="P100" s="50" t="s">
        <v>204</v>
      </c>
      <c r="Q100" s="40">
        <v>3228159899</v>
      </c>
      <c r="R100" s="47" t="s">
        <v>205</v>
      </c>
    </row>
    <row r="101" spans="1:18" s="42" customFormat="1" ht="36" customHeight="1" x14ac:dyDescent="0.2">
      <c r="A101" s="1"/>
      <c r="B101" s="36" t="s">
        <v>215</v>
      </c>
      <c r="C101" s="51" t="s">
        <v>216</v>
      </c>
      <c r="D101" s="40">
        <v>2</v>
      </c>
      <c r="E101" s="40">
        <v>3</v>
      </c>
      <c r="F101" s="40">
        <v>2</v>
      </c>
      <c r="G101" s="40">
        <v>1</v>
      </c>
      <c r="H101" s="38" t="s">
        <v>23</v>
      </c>
      <c r="I101" s="38" t="s">
        <v>24</v>
      </c>
      <c r="J101" s="39">
        <v>8262553</v>
      </c>
      <c r="K101" s="39">
        <f>J101*4</f>
        <v>33050212</v>
      </c>
      <c r="L101" s="38">
        <v>0</v>
      </c>
      <c r="M101" s="40">
        <v>0</v>
      </c>
      <c r="N101" s="38" t="s">
        <v>25</v>
      </c>
      <c r="O101" s="38" t="s">
        <v>26</v>
      </c>
      <c r="P101" s="50" t="s">
        <v>204</v>
      </c>
      <c r="Q101" s="40">
        <v>3228159899</v>
      </c>
      <c r="R101" s="47" t="s">
        <v>205</v>
      </c>
    </row>
    <row r="102" spans="1:18" s="42" customFormat="1" ht="37.5" customHeight="1" x14ac:dyDescent="0.2">
      <c r="A102" s="1"/>
      <c r="B102" s="36" t="s">
        <v>217</v>
      </c>
      <c r="C102" s="51" t="s">
        <v>218</v>
      </c>
      <c r="D102" s="40">
        <v>4</v>
      </c>
      <c r="E102" s="40">
        <v>5</v>
      </c>
      <c r="F102" s="40">
        <v>3</v>
      </c>
      <c r="G102" s="40">
        <v>1</v>
      </c>
      <c r="H102" s="38" t="s">
        <v>23</v>
      </c>
      <c r="I102" s="38" t="s">
        <v>24</v>
      </c>
      <c r="J102" s="39">
        <f>(4200000*3)*1.04</f>
        <v>13104000</v>
      </c>
      <c r="K102" s="39">
        <f>+J102*4</f>
        <v>52416000</v>
      </c>
      <c r="L102" s="38">
        <v>0</v>
      </c>
      <c r="M102" s="40">
        <v>0</v>
      </c>
      <c r="N102" s="38" t="s">
        <v>25</v>
      </c>
      <c r="O102" s="38" t="s">
        <v>26</v>
      </c>
      <c r="P102" s="50" t="s">
        <v>204</v>
      </c>
      <c r="Q102" s="40">
        <v>3228159899</v>
      </c>
      <c r="R102" s="47" t="s">
        <v>205</v>
      </c>
    </row>
    <row r="103" spans="1:18" s="42" customFormat="1" ht="36" customHeight="1" x14ac:dyDescent="0.2">
      <c r="A103" s="1"/>
      <c r="B103" s="36" t="s">
        <v>217</v>
      </c>
      <c r="C103" s="51" t="s">
        <v>219</v>
      </c>
      <c r="D103" s="40">
        <v>4</v>
      </c>
      <c r="E103" s="40">
        <v>5</v>
      </c>
      <c r="F103" s="40">
        <v>3</v>
      </c>
      <c r="G103" s="40">
        <v>1</v>
      </c>
      <c r="H103" s="38" t="s">
        <v>23</v>
      </c>
      <c r="I103" s="38" t="s">
        <v>24</v>
      </c>
      <c r="J103" s="39">
        <f>(300000*3)*1.04</f>
        <v>936000</v>
      </c>
      <c r="K103" s="39">
        <f>J103*4</f>
        <v>3744000</v>
      </c>
      <c r="L103" s="38">
        <v>0</v>
      </c>
      <c r="M103" s="40">
        <v>0</v>
      </c>
      <c r="N103" s="38" t="s">
        <v>25</v>
      </c>
      <c r="O103" s="38" t="s">
        <v>26</v>
      </c>
      <c r="P103" s="50" t="s">
        <v>204</v>
      </c>
      <c r="Q103" s="40">
        <v>3228159899</v>
      </c>
      <c r="R103" s="47" t="s">
        <v>205</v>
      </c>
    </row>
    <row r="104" spans="1:18" s="42" customFormat="1" ht="35.25" customHeight="1" x14ac:dyDescent="0.2">
      <c r="A104" s="1"/>
      <c r="B104" s="36" t="s">
        <v>131</v>
      </c>
      <c r="C104" s="51" t="s">
        <v>220</v>
      </c>
      <c r="D104" s="40">
        <v>3</v>
      </c>
      <c r="E104" s="40">
        <v>4</v>
      </c>
      <c r="F104" s="40">
        <v>4</v>
      </c>
      <c r="G104" s="40">
        <v>1</v>
      </c>
      <c r="H104" s="38" t="s">
        <v>23</v>
      </c>
      <c r="I104" s="38" t="s">
        <v>24</v>
      </c>
      <c r="J104" s="39">
        <f>(76583640*4)*1.04</f>
        <v>318587942.40000004</v>
      </c>
      <c r="K104" s="39">
        <f>J104*3</f>
        <v>955763827.20000005</v>
      </c>
      <c r="L104" s="38">
        <v>0</v>
      </c>
      <c r="M104" s="40">
        <v>0</v>
      </c>
      <c r="N104" s="38" t="s">
        <v>25</v>
      </c>
      <c r="O104" s="38" t="s">
        <v>26</v>
      </c>
      <c r="P104" s="50" t="s">
        <v>204</v>
      </c>
      <c r="Q104" s="40">
        <v>3228159899</v>
      </c>
      <c r="R104" s="47" t="s">
        <v>205</v>
      </c>
    </row>
    <row r="105" spans="1:18" s="42" customFormat="1" ht="63.75" x14ac:dyDescent="0.2">
      <c r="A105" s="1"/>
      <c r="B105" s="46" t="s">
        <v>221</v>
      </c>
      <c r="C105" s="71" t="s">
        <v>222</v>
      </c>
      <c r="D105" s="52">
        <v>2</v>
      </c>
      <c r="E105" s="52">
        <v>3</v>
      </c>
      <c r="F105" s="40">
        <v>7</v>
      </c>
      <c r="G105" s="40">
        <v>1</v>
      </c>
      <c r="H105" s="38" t="s">
        <v>23</v>
      </c>
      <c r="I105" s="38" t="s">
        <v>24</v>
      </c>
      <c r="J105" s="39">
        <v>70000000</v>
      </c>
      <c r="K105" s="39">
        <v>70000000</v>
      </c>
      <c r="L105" s="38">
        <v>0</v>
      </c>
      <c r="M105" s="40">
        <v>0</v>
      </c>
      <c r="N105" s="38" t="s">
        <v>25</v>
      </c>
      <c r="O105" s="38" t="s">
        <v>26</v>
      </c>
      <c r="P105" s="58" t="s">
        <v>223</v>
      </c>
      <c r="Q105" s="52">
        <v>3107543877</v>
      </c>
      <c r="R105" s="41" t="s">
        <v>224</v>
      </c>
    </row>
    <row r="106" spans="1:18" s="42" customFormat="1" ht="25.5" x14ac:dyDescent="0.2">
      <c r="A106" s="1"/>
      <c r="B106" s="46" t="s">
        <v>184</v>
      </c>
      <c r="C106" s="71" t="s">
        <v>225</v>
      </c>
      <c r="D106" s="52">
        <v>2</v>
      </c>
      <c r="E106" s="52">
        <v>3</v>
      </c>
      <c r="F106" s="40">
        <v>9</v>
      </c>
      <c r="G106" s="40">
        <v>1</v>
      </c>
      <c r="H106" s="38" t="s">
        <v>23</v>
      </c>
      <c r="I106" s="38" t="s">
        <v>24</v>
      </c>
      <c r="J106" s="39">
        <v>100000000</v>
      </c>
      <c r="K106" s="39">
        <v>100000000</v>
      </c>
      <c r="L106" s="38">
        <v>0</v>
      </c>
      <c r="M106" s="40">
        <v>0</v>
      </c>
      <c r="N106" s="38" t="s">
        <v>25</v>
      </c>
      <c r="O106" s="38" t="s">
        <v>26</v>
      </c>
      <c r="P106" s="58" t="s">
        <v>223</v>
      </c>
      <c r="Q106" s="52">
        <v>3107543877</v>
      </c>
      <c r="R106" s="41" t="s">
        <v>224</v>
      </c>
    </row>
    <row r="107" spans="1:18" s="42" customFormat="1" ht="38.25" x14ac:dyDescent="0.2">
      <c r="A107" s="1"/>
      <c r="B107" s="46" t="s">
        <v>226</v>
      </c>
      <c r="C107" s="71" t="s">
        <v>227</v>
      </c>
      <c r="D107" s="52">
        <v>3</v>
      </c>
      <c r="E107" s="52">
        <v>4</v>
      </c>
      <c r="F107" s="40">
        <v>8</v>
      </c>
      <c r="G107" s="40">
        <v>1</v>
      </c>
      <c r="H107" s="38" t="s">
        <v>23</v>
      </c>
      <c r="I107" s="38" t="s">
        <v>24</v>
      </c>
      <c r="J107" s="39">
        <v>100000000</v>
      </c>
      <c r="K107" s="39">
        <v>100000000</v>
      </c>
      <c r="L107" s="38">
        <v>0</v>
      </c>
      <c r="M107" s="40">
        <v>0</v>
      </c>
      <c r="N107" s="38" t="s">
        <v>25</v>
      </c>
      <c r="O107" s="38" t="s">
        <v>26</v>
      </c>
      <c r="P107" s="58" t="s">
        <v>223</v>
      </c>
      <c r="Q107" s="52">
        <v>3107543877</v>
      </c>
      <c r="R107" s="72" t="s">
        <v>224</v>
      </c>
    </row>
    <row r="108" spans="1:18" s="42" customFormat="1" ht="38.25" x14ac:dyDescent="0.2">
      <c r="A108" s="1"/>
      <c r="B108" s="46" t="s">
        <v>228</v>
      </c>
      <c r="C108" s="71" t="s">
        <v>229</v>
      </c>
      <c r="D108" s="52">
        <v>4</v>
      </c>
      <c r="E108" s="52">
        <v>5</v>
      </c>
      <c r="F108" s="40">
        <v>2</v>
      </c>
      <c r="G108" s="40">
        <v>1</v>
      </c>
      <c r="H108" s="38" t="s">
        <v>23</v>
      </c>
      <c r="I108" s="38" t="s">
        <v>24</v>
      </c>
      <c r="J108" s="39">
        <v>40000000</v>
      </c>
      <c r="K108" s="39">
        <v>40000000</v>
      </c>
      <c r="L108" s="38">
        <v>0</v>
      </c>
      <c r="M108" s="40">
        <v>0</v>
      </c>
      <c r="N108" s="38" t="s">
        <v>25</v>
      </c>
      <c r="O108" s="38" t="s">
        <v>26</v>
      </c>
      <c r="P108" s="58" t="s">
        <v>223</v>
      </c>
      <c r="Q108" s="52">
        <v>3107543877</v>
      </c>
      <c r="R108" s="41" t="s">
        <v>224</v>
      </c>
    </row>
    <row r="109" spans="1:18" s="73" customFormat="1" ht="38.25" x14ac:dyDescent="0.2">
      <c r="A109" s="1"/>
      <c r="B109" s="46" t="s">
        <v>230</v>
      </c>
      <c r="C109" s="71" t="s">
        <v>231</v>
      </c>
      <c r="D109" s="40" t="s">
        <v>61</v>
      </c>
      <c r="E109" s="40" t="s">
        <v>83</v>
      </c>
      <c r="F109" s="40" t="s">
        <v>89</v>
      </c>
      <c r="G109" s="40">
        <v>1</v>
      </c>
      <c r="H109" s="38" t="s">
        <v>23</v>
      </c>
      <c r="I109" s="38" t="s">
        <v>24</v>
      </c>
      <c r="J109" s="39">
        <v>12000000</v>
      </c>
      <c r="K109" s="39">
        <v>12000000</v>
      </c>
      <c r="L109" s="38">
        <v>0</v>
      </c>
      <c r="M109" s="40">
        <v>0</v>
      </c>
      <c r="N109" s="38" t="s">
        <v>25</v>
      </c>
      <c r="O109" s="38" t="s">
        <v>26</v>
      </c>
      <c r="P109" s="50" t="s">
        <v>232</v>
      </c>
      <c r="Q109" s="40" t="s">
        <v>233</v>
      </c>
      <c r="R109" s="47" t="s">
        <v>234</v>
      </c>
    </row>
    <row r="110" spans="1:18" s="73" customFormat="1" ht="34.5" customHeight="1" x14ac:dyDescent="0.2">
      <c r="A110" s="1"/>
      <c r="B110" s="46" t="s">
        <v>235</v>
      </c>
      <c r="C110" s="71" t="s">
        <v>236</v>
      </c>
      <c r="D110" s="40" t="s">
        <v>61</v>
      </c>
      <c r="E110" s="40" t="s">
        <v>83</v>
      </c>
      <c r="F110" s="40" t="s">
        <v>22</v>
      </c>
      <c r="G110" s="40">
        <v>1</v>
      </c>
      <c r="H110" s="38" t="s">
        <v>23</v>
      </c>
      <c r="I110" s="38" t="s">
        <v>24</v>
      </c>
      <c r="J110" s="39">
        <v>50000000</v>
      </c>
      <c r="K110" s="39">
        <v>50000000</v>
      </c>
      <c r="L110" s="38">
        <v>0</v>
      </c>
      <c r="M110" s="40">
        <v>0</v>
      </c>
      <c r="N110" s="38" t="s">
        <v>25</v>
      </c>
      <c r="O110" s="38" t="s">
        <v>26</v>
      </c>
      <c r="P110" s="50" t="s">
        <v>232</v>
      </c>
      <c r="Q110" s="40" t="s">
        <v>233</v>
      </c>
      <c r="R110" s="47" t="s">
        <v>234</v>
      </c>
    </row>
    <row r="111" spans="1:18" s="73" customFormat="1" ht="33" customHeight="1" x14ac:dyDescent="0.2">
      <c r="A111" s="1"/>
      <c r="B111" s="46" t="s">
        <v>171</v>
      </c>
      <c r="C111" s="71" t="s">
        <v>237</v>
      </c>
      <c r="D111" s="40" t="s">
        <v>61</v>
      </c>
      <c r="E111" s="40" t="s">
        <v>83</v>
      </c>
      <c r="F111" s="40" t="s">
        <v>22</v>
      </c>
      <c r="G111" s="40">
        <v>1</v>
      </c>
      <c r="H111" s="38" t="s">
        <v>23</v>
      </c>
      <c r="I111" s="38" t="s">
        <v>24</v>
      </c>
      <c r="J111" s="39">
        <v>12000000</v>
      </c>
      <c r="K111" s="39">
        <v>12000000</v>
      </c>
      <c r="L111" s="38">
        <v>0</v>
      </c>
      <c r="M111" s="40">
        <v>0</v>
      </c>
      <c r="N111" s="38" t="s">
        <v>25</v>
      </c>
      <c r="O111" s="38" t="s">
        <v>26</v>
      </c>
      <c r="P111" s="50" t="s">
        <v>232</v>
      </c>
      <c r="Q111" s="40" t="s">
        <v>233</v>
      </c>
      <c r="R111" s="47" t="s">
        <v>234</v>
      </c>
    </row>
    <row r="112" spans="1:18" s="73" customFormat="1" ht="25.5" x14ac:dyDescent="0.2">
      <c r="A112" s="1"/>
      <c r="B112" s="46" t="s">
        <v>238</v>
      </c>
      <c r="C112" s="71" t="s">
        <v>239</v>
      </c>
      <c r="D112" s="40" t="s">
        <v>21</v>
      </c>
      <c r="E112" s="40" t="s">
        <v>88</v>
      </c>
      <c r="F112" s="40" t="s">
        <v>22</v>
      </c>
      <c r="G112" s="40">
        <v>1</v>
      </c>
      <c r="H112" s="38" t="s">
        <v>23</v>
      </c>
      <c r="I112" s="38" t="s">
        <v>24</v>
      </c>
      <c r="J112" s="39">
        <v>20000000</v>
      </c>
      <c r="K112" s="39">
        <v>20000000</v>
      </c>
      <c r="L112" s="38">
        <v>0</v>
      </c>
      <c r="M112" s="40">
        <v>0</v>
      </c>
      <c r="N112" s="38" t="s">
        <v>25</v>
      </c>
      <c r="O112" s="38" t="s">
        <v>26</v>
      </c>
      <c r="P112" s="50" t="s">
        <v>232</v>
      </c>
      <c r="Q112" s="40" t="s">
        <v>233</v>
      </c>
      <c r="R112" s="47" t="s">
        <v>234</v>
      </c>
    </row>
    <row r="113" spans="1:18" s="73" customFormat="1" ht="25.5" x14ac:dyDescent="0.2">
      <c r="A113" s="1"/>
      <c r="B113" s="46" t="s">
        <v>240</v>
      </c>
      <c r="C113" s="71" t="s">
        <v>241</v>
      </c>
      <c r="D113" s="40" t="s">
        <v>61</v>
      </c>
      <c r="E113" s="40" t="s">
        <v>83</v>
      </c>
      <c r="F113" s="40" t="s">
        <v>61</v>
      </c>
      <c r="G113" s="40">
        <v>1</v>
      </c>
      <c r="H113" s="38" t="s">
        <v>23</v>
      </c>
      <c r="I113" s="38" t="s">
        <v>24</v>
      </c>
      <c r="J113" s="39">
        <v>85000000</v>
      </c>
      <c r="K113" s="39">
        <v>85000000</v>
      </c>
      <c r="L113" s="38">
        <v>0</v>
      </c>
      <c r="M113" s="40">
        <v>0</v>
      </c>
      <c r="N113" s="38" t="s">
        <v>25</v>
      </c>
      <c r="O113" s="38" t="s">
        <v>26</v>
      </c>
      <c r="P113" s="50" t="s">
        <v>232</v>
      </c>
      <c r="Q113" s="40" t="s">
        <v>233</v>
      </c>
      <c r="R113" s="47" t="s">
        <v>234</v>
      </c>
    </row>
    <row r="114" spans="1:18" s="73" customFormat="1" ht="25.5" x14ac:dyDescent="0.2">
      <c r="A114" s="1"/>
      <c r="B114" s="46" t="s">
        <v>242</v>
      </c>
      <c r="C114" s="71" t="s">
        <v>243</v>
      </c>
      <c r="D114" s="40">
        <v>4</v>
      </c>
      <c r="E114" s="40">
        <v>5</v>
      </c>
      <c r="F114" s="40">
        <v>1</v>
      </c>
      <c r="G114" s="40">
        <v>1</v>
      </c>
      <c r="H114" s="38" t="s">
        <v>23</v>
      </c>
      <c r="I114" s="38" t="s">
        <v>24</v>
      </c>
      <c r="J114" s="39">
        <v>20000000</v>
      </c>
      <c r="K114" s="39">
        <v>20000000</v>
      </c>
      <c r="L114" s="38">
        <v>0</v>
      </c>
      <c r="M114" s="40">
        <v>0</v>
      </c>
      <c r="N114" s="38" t="s">
        <v>25</v>
      </c>
      <c r="O114" s="38" t="s">
        <v>26</v>
      </c>
      <c r="P114" s="50" t="s">
        <v>232</v>
      </c>
      <c r="Q114" s="40" t="s">
        <v>233</v>
      </c>
      <c r="R114" s="47" t="s">
        <v>234</v>
      </c>
    </row>
    <row r="115" spans="1:18" s="73" customFormat="1" ht="38.25" x14ac:dyDescent="0.2">
      <c r="A115" s="1"/>
      <c r="B115" s="46" t="s">
        <v>244</v>
      </c>
      <c r="C115" s="71" t="s">
        <v>245</v>
      </c>
      <c r="D115" s="40">
        <v>8</v>
      </c>
      <c r="E115" s="40">
        <v>9</v>
      </c>
      <c r="F115" s="40">
        <v>3</v>
      </c>
      <c r="G115" s="40">
        <v>1</v>
      </c>
      <c r="H115" s="38" t="s">
        <v>23</v>
      </c>
      <c r="I115" s="38" t="s">
        <v>24</v>
      </c>
      <c r="J115" s="39">
        <v>147351960</v>
      </c>
      <c r="K115" s="39">
        <v>147351960</v>
      </c>
      <c r="L115" s="38">
        <v>0</v>
      </c>
      <c r="M115" s="40">
        <v>0</v>
      </c>
      <c r="N115" s="38" t="s">
        <v>25</v>
      </c>
      <c r="O115" s="38" t="s">
        <v>26</v>
      </c>
      <c r="P115" s="50" t="s">
        <v>232</v>
      </c>
      <c r="Q115" s="40" t="s">
        <v>233</v>
      </c>
      <c r="R115" s="47" t="s">
        <v>234</v>
      </c>
    </row>
    <row r="116" spans="1:18" s="73" customFormat="1" ht="51" x14ac:dyDescent="0.2">
      <c r="A116" s="1"/>
      <c r="B116" s="46" t="s">
        <v>246</v>
      </c>
      <c r="C116" s="71" t="s">
        <v>247</v>
      </c>
      <c r="D116" s="40">
        <v>5</v>
      </c>
      <c r="E116" s="40">
        <v>5</v>
      </c>
      <c r="F116" s="40">
        <v>4</v>
      </c>
      <c r="G116" s="40">
        <v>1</v>
      </c>
      <c r="H116" s="38" t="s">
        <v>23</v>
      </c>
      <c r="I116" s="38" t="s">
        <v>24</v>
      </c>
      <c r="J116" s="39">
        <v>241666695</v>
      </c>
      <c r="K116" s="39">
        <v>241666695</v>
      </c>
      <c r="L116" s="38">
        <v>0</v>
      </c>
      <c r="M116" s="40">
        <v>0</v>
      </c>
      <c r="N116" s="38" t="s">
        <v>25</v>
      </c>
      <c r="O116" s="38" t="s">
        <v>26</v>
      </c>
      <c r="P116" s="50" t="s">
        <v>232</v>
      </c>
      <c r="Q116" s="40" t="s">
        <v>233</v>
      </c>
      <c r="R116" s="47" t="s">
        <v>234</v>
      </c>
    </row>
    <row r="117" spans="1:18" s="73" customFormat="1" ht="25.5" x14ac:dyDescent="0.2">
      <c r="A117" s="1"/>
      <c r="B117" s="46" t="s">
        <v>171</v>
      </c>
      <c r="C117" s="71" t="s">
        <v>248</v>
      </c>
      <c r="D117" s="40">
        <v>4</v>
      </c>
      <c r="E117" s="40">
        <v>5</v>
      </c>
      <c r="F117" s="40">
        <v>7</v>
      </c>
      <c r="G117" s="40">
        <v>1</v>
      </c>
      <c r="H117" s="38" t="s">
        <v>23</v>
      </c>
      <c r="I117" s="38" t="s">
        <v>24</v>
      </c>
      <c r="J117" s="39">
        <v>49669200</v>
      </c>
      <c r="K117" s="39">
        <v>49669200</v>
      </c>
      <c r="L117" s="38">
        <v>0</v>
      </c>
      <c r="M117" s="40">
        <v>0</v>
      </c>
      <c r="N117" s="38" t="s">
        <v>25</v>
      </c>
      <c r="O117" s="38" t="s">
        <v>26</v>
      </c>
      <c r="P117" s="50" t="s">
        <v>232</v>
      </c>
      <c r="Q117" s="40">
        <v>3204948379</v>
      </c>
      <c r="R117" s="47" t="s">
        <v>234</v>
      </c>
    </row>
    <row r="118" spans="1:18" s="73" customFormat="1" ht="38.25" x14ac:dyDescent="0.2">
      <c r="A118" s="1"/>
      <c r="B118" s="46" t="s">
        <v>171</v>
      </c>
      <c r="C118" s="71" t="s">
        <v>249</v>
      </c>
      <c r="D118" s="40">
        <v>4</v>
      </c>
      <c r="E118" s="40">
        <v>5</v>
      </c>
      <c r="F118" s="40">
        <v>7</v>
      </c>
      <c r="G118" s="40">
        <v>1</v>
      </c>
      <c r="H118" s="38" t="s">
        <v>23</v>
      </c>
      <c r="I118" s="38" t="s">
        <v>24</v>
      </c>
      <c r="J118" s="39">
        <v>32009040</v>
      </c>
      <c r="K118" s="39">
        <v>32009040</v>
      </c>
      <c r="L118" s="38">
        <v>0</v>
      </c>
      <c r="M118" s="40">
        <v>0</v>
      </c>
      <c r="N118" s="38" t="s">
        <v>25</v>
      </c>
      <c r="O118" s="38" t="s">
        <v>26</v>
      </c>
      <c r="P118" s="50" t="s">
        <v>232</v>
      </c>
      <c r="Q118" s="40">
        <v>3204948379</v>
      </c>
      <c r="R118" s="47" t="s">
        <v>234</v>
      </c>
    </row>
    <row r="119" spans="1:18" s="73" customFormat="1" ht="38.25" x14ac:dyDescent="0.2">
      <c r="A119" s="1"/>
      <c r="B119" s="77" t="s">
        <v>250</v>
      </c>
      <c r="C119" s="51" t="s">
        <v>251</v>
      </c>
      <c r="D119" s="40">
        <v>3</v>
      </c>
      <c r="E119" s="40">
        <v>4</v>
      </c>
      <c r="F119" s="40">
        <v>12</v>
      </c>
      <c r="G119" s="40">
        <v>1</v>
      </c>
      <c r="H119" s="38" t="s">
        <v>23</v>
      </c>
      <c r="I119" s="38" t="s">
        <v>24</v>
      </c>
      <c r="J119" s="39">
        <v>8296353923</v>
      </c>
      <c r="K119" s="39">
        <v>8296353923</v>
      </c>
      <c r="L119" s="38">
        <v>0</v>
      </c>
      <c r="M119" s="40">
        <v>0</v>
      </c>
      <c r="N119" s="38" t="s">
        <v>25</v>
      </c>
      <c r="O119" s="38" t="s">
        <v>26</v>
      </c>
      <c r="P119" s="50" t="s">
        <v>252</v>
      </c>
      <c r="Q119" s="40">
        <v>3219006435</v>
      </c>
      <c r="R119" s="41" t="s">
        <v>253</v>
      </c>
    </row>
    <row r="120" spans="1:18" s="73" customFormat="1" ht="38.25" x14ac:dyDescent="0.2">
      <c r="A120" s="1"/>
      <c r="B120" s="77" t="s">
        <v>254</v>
      </c>
      <c r="C120" s="51" t="s">
        <v>255</v>
      </c>
      <c r="D120" s="40">
        <v>3</v>
      </c>
      <c r="E120" s="40">
        <v>4</v>
      </c>
      <c r="F120" s="40">
        <v>12</v>
      </c>
      <c r="G120" s="40">
        <v>1</v>
      </c>
      <c r="H120" s="38" t="s">
        <v>23</v>
      </c>
      <c r="I120" s="38" t="s">
        <v>24</v>
      </c>
      <c r="J120" s="39">
        <v>794635392</v>
      </c>
      <c r="K120" s="39">
        <v>794635392</v>
      </c>
      <c r="L120" s="38">
        <v>0</v>
      </c>
      <c r="M120" s="40">
        <v>0</v>
      </c>
      <c r="N120" s="38" t="s">
        <v>25</v>
      </c>
      <c r="O120" s="38" t="s">
        <v>26</v>
      </c>
      <c r="P120" s="50" t="s">
        <v>252</v>
      </c>
      <c r="Q120" s="40">
        <v>3219006435</v>
      </c>
      <c r="R120" s="41" t="s">
        <v>253</v>
      </c>
    </row>
    <row r="121" spans="1:18" s="73" customFormat="1" ht="51" x14ac:dyDescent="0.2">
      <c r="A121" s="1"/>
      <c r="B121" s="77" t="s">
        <v>254</v>
      </c>
      <c r="C121" s="51" t="s">
        <v>256</v>
      </c>
      <c r="D121" s="40">
        <v>3</v>
      </c>
      <c r="E121" s="40">
        <v>4</v>
      </c>
      <c r="F121" s="40">
        <v>18</v>
      </c>
      <c r="G121" s="40">
        <v>1</v>
      </c>
      <c r="H121" s="38" t="s">
        <v>23</v>
      </c>
      <c r="I121" s="38" t="s">
        <v>24</v>
      </c>
      <c r="J121" s="39">
        <v>136007100</v>
      </c>
      <c r="K121" s="39">
        <v>136007100</v>
      </c>
      <c r="L121" s="38">
        <v>0</v>
      </c>
      <c r="M121" s="40">
        <v>0</v>
      </c>
      <c r="N121" s="38" t="s">
        <v>25</v>
      </c>
      <c r="O121" s="38" t="s">
        <v>26</v>
      </c>
      <c r="P121" s="50" t="s">
        <v>252</v>
      </c>
      <c r="Q121" s="40">
        <v>3219006435</v>
      </c>
      <c r="R121" s="41" t="s">
        <v>253</v>
      </c>
    </row>
    <row r="122" spans="1:18" s="73" customFormat="1" ht="63.75" x14ac:dyDescent="0.2">
      <c r="A122" s="1"/>
      <c r="B122" s="77" t="s">
        <v>254</v>
      </c>
      <c r="C122" s="51" t="s">
        <v>257</v>
      </c>
      <c r="D122" s="40">
        <v>3</v>
      </c>
      <c r="E122" s="40">
        <v>4</v>
      </c>
      <c r="F122" s="40">
        <v>18</v>
      </c>
      <c r="G122" s="40">
        <v>1</v>
      </c>
      <c r="H122" s="38" t="s">
        <v>23</v>
      </c>
      <c r="I122" s="38" t="s">
        <v>24</v>
      </c>
      <c r="J122" s="39">
        <v>20401065</v>
      </c>
      <c r="K122" s="39">
        <v>20401065</v>
      </c>
      <c r="L122" s="38">
        <v>0</v>
      </c>
      <c r="M122" s="40">
        <v>0</v>
      </c>
      <c r="N122" s="38" t="s">
        <v>25</v>
      </c>
      <c r="O122" s="38" t="s">
        <v>26</v>
      </c>
      <c r="P122" s="50" t="s">
        <v>252</v>
      </c>
      <c r="Q122" s="40">
        <v>3219006435</v>
      </c>
      <c r="R122" s="41" t="s">
        <v>253</v>
      </c>
    </row>
    <row r="123" spans="1:18" s="73" customFormat="1" ht="51" x14ac:dyDescent="0.2">
      <c r="A123" s="1"/>
      <c r="B123" s="77" t="s">
        <v>254</v>
      </c>
      <c r="C123" s="51" t="s">
        <v>258</v>
      </c>
      <c r="D123" s="40">
        <v>3</v>
      </c>
      <c r="E123" s="40">
        <v>4</v>
      </c>
      <c r="F123" s="40">
        <v>18</v>
      </c>
      <c r="G123" s="40">
        <v>1</v>
      </c>
      <c r="H123" s="38" t="s">
        <v>23</v>
      </c>
      <c r="I123" s="38" t="s">
        <v>24</v>
      </c>
      <c r="J123" s="39">
        <v>96768270</v>
      </c>
      <c r="K123" s="39">
        <v>96768270</v>
      </c>
      <c r="L123" s="38">
        <v>0</v>
      </c>
      <c r="M123" s="40">
        <v>0</v>
      </c>
      <c r="N123" s="38" t="s">
        <v>25</v>
      </c>
      <c r="O123" s="38" t="s">
        <v>26</v>
      </c>
      <c r="P123" s="50" t="s">
        <v>252</v>
      </c>
      <c r="Q123" s="40">
        <v>3219006435</v>
      </c>
      <c r="R123" s="41" t="s">
        <v>253</v>
      </c>
    </row>
    <row r="124" spans="1:18" s="73" customFormat="1" ht="63.75" x14ac:dyDescent="0.2">
      <c r="A124" s="1"/>
      <c r="B124" s="77" t="s">
        <v>254</v>
      </c>
      <c r="C124" s="51" t="s">
        <v>259</v>
      </c>
      <c r="D124" s="40">
        <v>3</v>
      </c>
      <c r="E124" s="40">
        <v>4</v>
      </c>
      <c r="F124" s="40">
        <v>18</v>
      </c>
      <c r="G124" s="40">
        <v>1</v>
      </c>
      <c r="H124" s="38" t="s">
        <v>23</v>
      </c>
      <c r="I124" s="38" t="s">
        <v>24</v>
      </c>
      <c r="J124" s="39">
        <v>14515240</v>
      </c>
      <c r="K124" s="39">
        <v>14515240</v>
      </c>
      <c r="L124" s="38">
        <v>0</v>
      </c>
      <c r="M124" s="40">
        <v>0</v>
      </c>
      <c r="N124" s="38" t="s">
        <v>25</v>
      </c>
      <c r="O124" s="38" t="s">
        <v>26</v>
      </c>
      <c r="P124" s="50" t="s">
        <v>252</v>
      </c>
      <c r="Q124" s="40">
        <v>3219006435</v>
      </c>
      <c r="R124" s="41" t="s">
        <v>253</v>
      </c>
    </row>
    <row r="125" spans="1:18" s="73" customFormat="1" ht="51" x14ac:dyDescent="0.2">
      <c r="A125" s="1"/>
      <c r="B125" s="77" t="s">
        <v>260</v>
      </c>
      <c r="C125" s="51" t="s">
        <v>261</v>
      </c>
      <c r="D125" s="40">
        <v>4</v>
      </c>
      <c r="E125" s="40">
        <v>8</v>
      </c>
      <c r="F125" s="40">
        <v>8</v>
      </c>
      <c r="G125" s="40">
        <v>1</v>
      </c>
      <c r="H125" s="38" t="s">
        <v>23</v>
      </c>
      <c r="I125" s="38" t="s">
        <v>24</v>
      </c>
      <c r="J125" s="39">
        <v>2835171933.4936705</v>
      </c>
      <c r="K125" s="39">
        <v>2835171933.4936705</v>
      </c>
      <c r="L125" s="38">
        <v>0</v>
      </c>
      <c r="M125" s="40">
        <v>0</v>
      </c>
      <c r="N125" s="38" t="s">
        <v>25</v>
      </c>
      <c r="O125" s="38" t="s">
        <v>26</v>
      </c>
      <c r="P125" s="50" t="s">
        <v>252</v>
      </c>
      <c r="Q125" s="40">
        <v>3219006435</v>
      </c>
      <c r="R125" s="41" t="s">
        <v>253</v>
      </c>
    </row>
    <row r="126" spans="1:18" s="73" customFormat="1" ht="51" x14ac:dyDescent="0.2">
      <c r="A126" s="1"/>
      <c r="B126" s="77" t="s">
        <v>260</v>
      </c>
      <c r="C126" s="51" t="s">
        <v>262</v>
      </c>
      <c r="D126" s="40">
        <v>3</v>
      </c>
      <c r="E126" s="40">
        <v>4</v>
      </c>
      <c r="F126" s="40">
        <v>8</v>
      </c>
      <c r="G126" s="40">
        <v>1</v>
      </c>
      <c r="H126" s="38" t="s">
        <v>23</v>
      </c>
      <c r="I126" s="38" t="s">
        <v>24</v>
      </c>
      <c r="J126" s="39">
        <v>2835171933.4936705</v>
      </c>
      <c r="K126" s="39">
        <v>2835171933.4936705</v>
      </c>
      <c r="L126" s="38">
        <v>0</v>
      </c>
      <c r="M126" s="40">
        <v>0</v>
      </c>
      <c r="N126" s="38" t="s">
        <v>25</v>
      </c>
      <c r="O126" s="38" t="s">
        <v>26</v>
      </c>
      <c r="P126" s="50" t="s">
        <v>252</v>
      </c>
      <c r="Q126" s="40">
        <v>3219006435</v>
      </c>
      <c r="R126" s="41" t="s">
        <v>253</v>
      </c>
    </row>
    <row r="127" spans="1:18" s="73" customFormat="1" ht="51" x14ac:dyDescent="0.2">
      <c r="A127" s="1"/>
      <c r="B127" s="77" t="s">
        <v>260</v>
      </c>
      <c r="C127" s="51" t="s">
        <v>263</v>
      </c>
      <c r="D127" s="40">
        <v>6</v>
      </c>
      <c r="E127" s="40">
        <v>7</v>
      </c>
      <c r="F127" s="40">
        <v>8</v>
      </c>
      <c r="G127" s="40">
        <v>1</v>
      </c>
      <c r="H127" s="38" t="s">
        <v>23</v>
      </c>
      <c r="I127" s="38" t="s">
        <v>24</v>
      </c>
      <c r="J127" s="39">
        <v>3828325849.9286661</v>
      </c>
      <c r="K127" s="39">
        <v>3828325849.9286661</v>
      </c>
      <c r="L127" s="38">
        <v>0</v>
      </c>
      <c r="M127" s="40">
        <v>0</v>
      </c>
      <c r="N127" s="38" t="s">
        <v>25</v>
      </c>
      <c r="O127" s="38" t="s">
        <v>26</v>
      </c>
      <c r="P127" s="50" t="s">
        <v>252</v>
      </c>
      <c r="Q127" s="40">
        <v>3219006435</v>
      </c>
      <c r="R127" s="41" t="s">
        <v>253</v>
      </c>
    </row>
    <row r="128" spans="1:18" s="73" customFormat="1" ht="51" x14ac:dyDescent="0.2">
      <c r="A128" s="1"/>
      <c r="B128" s="77" t="s">
        <v>260</v>
      </c>
      <c r="C128" s="51" t="s">
        <v>264</v>
      </c>
      <c r="D128" s="40">
        <v>3</v>
      </c>
      <c r="E128" s="40">
        <v>4</v>
      </c>
      <c r="F128" s="40">
        <v>8</v>
      </c>
      <c r="G128" s="40">
        <v>1</v>
      </c>
      <c r="H128" s="38" t="s">
        <v>23</v>
      </c>
      <c r="I128" s="38" t="s">
        <v>24</v>
      </c>
      <c r="J128" s="39">
        <v>23855415134.819977</v>
      </c>
      <c r="K128" s="39">
        <v>23855415134.819977</v>
      </c>
      <c r="L128" s="38">
        <v>0</v>
      </c>
      <c r="M128" s="40">
        <v>0</v>
      </c>
      <c r="N128" s="38" t="s">
        <v>25</v>
      </c>
      <c r="O128" s="38" t="s">
        <v>26</v>
      </c>
      <c r="P128" s="50" t="s">
        <v>252</v>
      </c>
      <c r="Q128" s="40">
        <v>3219006435</v>
      </c>
      <c r="R128" s="41" t="s">
        <v>253</v>
      </c>
    </row>
    <row r="129" spans="1:18" s="73" customFormat="1" ht="91.5" customHeight="1" x14ac:dyDescent="0.2">
      <c r="A129" s="1"/>
      <c r="B129" s="46" t="s">
        <v>265</v>
      </c>
      <c r="C129" s="71" t="s">
        <v>266</v>
      </c>
      <c r="D129" s="40">
        <v>10</v>
      </c>
      <c r="E129" s="40">
        <v>11</v>
      </c>
      <c r="F129" s="40">
        <v>12</v>
      </c>
      <c r="G129" s="40">
        <v>1</v>
      </c>
      <c r="H129" s="38" t="s">
        <v>23</v>
      </c>
      <c r="I129" s="38" t="s">
        <v>24</v>
      </c>
      <c r="J129" s="39">
        <v>10000000</v>
      </c>
      <c r="K129" s="39">
        <v>10000000</v>
      </c>
      <c r="L129" s="38">
        <v>0</v>
      </c>
      <c r="M129" s="40">
        <v>0</v>
      </c>
      <c r="N129" s="38" t="s">
        <v>25</v>
      </c>
      <c r="O129" s="38" t="s">
        <v>26</v>
      </c>
      <c r="P129" s="50" t="s">
        <v>252</v>
      </c>
      <c r="Q129" s="40">
        <v>3219006435</v>
      </c>
      <c r="R129" s="41" t="s">
        <v>253</v>
      </c>
    </row>
    <row r="130" spans="1:18" s="73" customFormat="1" ht="90.75" customHeight="1" x14ac:dyDescent="0.2">
      <c r="A130" s="1"/>
      <c r="B130" s="46" t="s">
        <v>265</v>
      </c>
      <c r="C130" s="71" t="s">
        <v>267</v>
      </c>
      <c r="D130" s="40">
        <v>3</v>
      </c>
      <c r="E130" s="40">
        <v>4</v>
      </c>
      <c r="F130" s="40">
        <v>12</v>
      </c>
      <c r="G130" s="40">
        <v>1</v>
      </c>
      <c r="H130" s="38" t="s">
        <v>23</v>
      </c>
      <c r="I130" s="38" t="s">
        <v>24</v>
      </c>
      <c r="J130" s="39">
        <v>24990000</v>
      </c>
      <c r="K130" s="39">
        <v>24990000</v>
      </c>
      <c r="L130" s="38">
        <v>0</v>
      </c>
      <c r="M130" s="40">
        <v>0</v>
      </c>
      <c r="N130" s="38" t="s">
        <v>25</v>
      </c>
      <c r="O130" s="38" t="s">
        <v>26</v>
      </c>
      <c r="P130" s="50" t="s">
        <v>252</v>
      </c>
      <c r="Q130" s="40">
        <v>3219006435</v>
      </c>
      <c r="R130" s="41" t="s">
        <v>253</v>
      </c>
    </row>
    <row r="131" spans="1:18" s="73" customFormat="1" ht="51" x14ac:dyDescent="0.2">
      <c r="A131" s="1"/>
      <c r="B131" s="46" t="s">
        <v>268</v>
      </c>
      <c r="C131" s="71" t="s">
        <v>269</v>
      </c>
      <c r="D131" s="40">
        <v>2</v>
      </c>
      <c r="E131" s="40">
        <v>3</v>
      </c>
      <c r="F131" s="40">
        <v>3</v>
      </c>
      <c r="G131" s="40">
        <v>1</v>
      </c>
      <c r="H131" s="38" t="s">
        <v>23</v>
      </c>
      <c r="I131" s="38" t="s">
        <v>24</v>
      </c>
      <c r="J131" s="39">
        <f>2000000*3</f>
        <v>6000000</v>
      </c>
      <c r="K131" s="39">
        <f>2000000*7</f>
        <v>14000000</v>
      </c>
      <c r="L131" s="38">
        <v>0</v>
      </c>
      <c r="M131" s="40">
        <v>0</v>
      </c>
      <c r="N131" s="38" t="s">
        <v>25</v>
      </c>
      <c r="O131" s="38" t="s">
        <v>26</v>
      </c>
      <c r="P131" s="50" t="s">
        <v>270</v>
      </c>
      <c r="Q131" s="40">
        <v>3132628447</v>
      </c>
      <c r="R131" s="41" t="s">
        <v>271</v>
      </c>
    </row>
    <row r="132" spans="1:18" s="35" customFormat="1" ht="64.5" customHeight="1" x14ac:dyDescent="0.2">
      <c r="A132" s="28"/>
      <c r="B132" s="77" t="s">
        <v>272</v>
      </c>
      <c r="C132" s="51" t="s">
        <v>273</v>
      </c>
      <c r="D132" s="52">
        <v>3</v>
      </c>
      <c r="E132" s="52">
        <v>4</v>
      </c>
      <c r="F132" s="52">
        <v>2</v>
      </c>
      <c r="G132" s="40">
        <v>1</v>
      </c>
      <c r="H132" s="38" t="s">
        <v>23</v>
      </c>
      <c r="I132" s="38" t="s">
        <v>24</v>
      </c>
      <c r="J132" s="39">
        <v>1530000000</v>
      </c>
      <c r="K132" s="39">
        <v>1530000000</v>
      </c>
      <c r="L132" s="38">
        <v>0</v>
      </c>
      <c r="M132" s="40">
        <v>0</v>
      </c>
      <c r="N132" s="38" t="s">
        <v>25</v>
      </c>
      <c r="O132" s="38" t="s">
        <v>26</v>
      </c>
      <c r="P132" s="74" t="s">
        <v>270</v>
      </c>
      <c r="Q132" s="74">
        <v>3132628447</v>
      </c>
      <c r="R132" s="48" t="s">
        <v>271</v>
      </c>
    </row>
    <row r="133" spans="1:18" s="35" customFormat="1" ht="51" customHeight="1" x14ac:dyDescent="0.2">
      <c r="A133" s="28"/>
      <c r="B133" s="77" t="s">
        <v>274</v>
      </c>
      <c r="C133" s="51" t="s">
        <v>275</v>
      </c>
      <c r="D133" s="52">
        <v>5</v>
      </c>
      <c r="E133" s="52">
        <v>6</v>
      </c>
      <c r="F133" s="52">
        <v>3</v>
      </c>
      <c r="G133" s="40">
        <v>1</v>
      </c>
      <c r="H133" s="38" t="s">
        <v>23</v>
      </c>
      <c r="I133" s="38" t="s">
        <v>24</v>
      </c>
      <c r="J133" s="39">
        <f>15000000*3</f>
        <v>45000000</v>
      </c>
      <c r="K133" s="39">
        <f>4*15000000</f>
        <v>60000000</v>
      </c>
      <c r="L133" s="38">
        <v>0</v>
      </c>
      <c r="M133" s="40">
        <v>0</v>
      </c>
      <c r="N133" s="38" t="s">
        <v>25</v>
      </c>
      <c r="O133" s="38" t="s">
        <v>26</v>
      </c>
      <c r="P133" s="74" t="s">
        <v>270</v>
      </c>
      <c r="Q133" s="74">
        <v>3132628447</v>
      </c>
      <c r="R133" s="48" t="s">
        <v>271</v>
      </c>
    </row>
    <row r="134" spans="1:18" s="35" customFormat="1" ht="73.5" customHeight="1" x14ac:dyDescent="0.2">
      <c r="A134" s="28"/>
      <c r="B134" s="77" t="s">
        <v>276</v>
      </c>
      <c r="C134" s="70" t="s">
        <v>277</v>
      </c>
      <c r="D134" s="52">
        <v>8</v>
      </c>
      <c r="E134" s="52">
        <v>9</v>
      </c>
      <c r="F134" s="52">
        <v>1</v>
      </c>
      <c r="G134" s="40">
        <v>1</v>
      </c>
      <c r="H134" s="38" t="s">
        <v>23</v>
      </c>
      <c r="I134" s="38" t="s">
        <v>24</v>
      </c>
      <c r="J134" s="39">
        <v>200000000</v>
      </c>
      <c r="K134" s="39">
        <v>200000000</v>
      </c>
      <c r="L134" s="38">
        <v>0</v>
      </c>
      <c r="M134" s="40">
        <v>0</v>
      </c>
      <c r="N134" s="38" t="s">
        <v>25</v>
      </c>
      <c r="O134" s="38" t="s">
        <v>26</v>
      </c>
      <c r="P134" s="74" t="s">
        <v>270</v>
      </c>
      <c r="Q134" s="74">
        <v>3132628447</v>
      </c>
      <c r="R134" s="48" t="s">
        <v>271</v>
      </c>
    </row>
    <row r="135" spans="1:18" s="35" customFormat="1" ht="51" x14ac:dyDescent="0.2">
      <c r="A135" s="28"/>
      <c r="B135" s="77" t="s">
        <v>62</v>
      </c>
      <c r="C135" s="51" t="s">
        <v>278</v>
      </c>
      <c r="D135" s="52">
        <v>2</v>
      </c>
      <c r="E135" s="52">
        <v>3</v>
      </c>
      <c r="F135" s="52">
        <v>3</v>
      </c>
      <c r="G135" s="40">
        <v>1</v>
      </c>
      <c r="H135" s="38" t="s">
        <v>23</v>
      </c>
      <c r="I135" s="38" t="s">
        <v>24</v>
      </c>
      <c r="J135" s="39">
        <f>200000000*F135</f>
        <v>600000000</v>
      </c>
      <c r="K135" s="39">
        <f>200000000*7</f>
        <v>1400000000</v>
      </c>
      <c r="L135" s="38">
        <v>0</v>
      </c>
      <c r="M135" s="40">
        <v>0</v>
      </c>
      <c r="N135" s="38" t="s">
        <v>25</v>
      </c>
      <c r="O135" s="38" t="s">
        <v>26</v>
      </c>
      <c r="P135" s="74" t="s">
        <v>270</v>
      </c>
      <c r="Q135" s="74">
        <v>3132628447</v>
      </c>
      <c r="R135" s="48" t="s">
        <v>271</v>
      </c>
    </row>
    <row r="136" spans="1:18" s="35" customFormat="1" ht="58.5" customHeight="1" x14ac:dyDescent="0.2">
      <c r="A136" s="28"/>
      <c r="B136" s="77" t="s">
        <v>279</v>
      </c>
      <c r="C136" s="51" t="s">
        <v>280</v>
      </c>
      <c r="D136" s="40">
        <v>9</v>
      </c>
      <c r="E136" s="40">
        <v>10</v>
      </c>
      <c r="F136" s="40">
        <v>3</v>
      </c>
      <c r="G136" s="40">
        <v>1</v>
      </c>
      <c r="H136" s="38" t="s">
        <v>23</v>
      </c>
      <c r="I136" s="38" t="s">
        <v>24</v>
      </c>
      <c r="J136" s="39">
        <f>8000000*F136</f>
        <v>24000000</v>
      </c>
      <c r="K136" s="39">
        <v>24000000</v>
      </c>
      <c r="L136" s="38">
        <v>0</v>
      </c>
      <c r="M136" s="40">
        <v>0</v>
      </c>
      <c r="N136" s="38" t="s">
        <v>25</v>
      </c>
      <c r="O136" s="38" t="s">
        <v>26</v>
      </c>
      <c r="P136" s="74" t="s">
        <v>270</v>
      </c>
      <c r="Q136" s="74">
        <v>3132628447</v>
      </c>
      <c r="R136" s="48" t="s">
        <v>271</v>
      </c>
    </row>
    <row r="137" spans="1:18" s="35" customFormat="1" ht="45" customHeight="1" x14ac:dyDescent="0.2">
      <c r="A137" s="28"/>
      <c r="B137" s="77" t="s">
        <v>281</v>
      </c>
      <c r="C137" s="51" t="s">
        <v>282</v>
      </c>
      <c r="D137" s="52">
        <v>3</v>
      </c>
      <c r="E137" s="52">
        <v>4</v>
      </c>
      <c r="F137" s="52">
        <v>1</v>
      </c>
      <c r="G137" s="40">
        <v>1</v>
      </c>
      <c r="H137" s="38" t="s">
        <v>23</v>
      </c>
      <c r="I137" s="38" t="s">
        <v>24</v>
      </c>
      <c r="J137" s="39">
        <v>20000000</v>
      </c>
      <c r="K137" s="39">
        <v>20000000</v>
      </c>
      <c r="L137" s="38">
        <v>0</v>
      </c>
      <c r="M137" s="40">
        <v>0</v>
      </c>
      <c r="N137" s="38" t="s">
        <v>25</v>
      </c>
      <c r="O137" s="38" t="s">
        <v>26</v>
      </c>
      <c r="P137" s="74" t="s">
        <v>270</v>
      </c>
      <c r="Q137" s="74">
        <v>3132628447</v>
      </c>
      <c r="R137" s="48" t="s">
        <v>271</v>
      </c>
    </row>
    <row r="138" spans="1:18" s="35" customFormat="1" ht="76.5" x14ac:dyDescent="0.2">
      <c r="A138" s="28"/>
      <c r="B138" s="77" t="s">
        <v>283</v>
      </c>
      <c r="C138" s="51" t="s">
        <v>284</v>
      </c>
      <c r="D138" s="52">
        <v>1</v>
      </c>
      <c r="E138" s="52">
        <v>2</v>
      </c>
      <c r="F138" s="52">
        <v>3</v>
      </c>
      <c r="G138" s="40">
        <v>1</v>
      </c>
      <c r="H138" s="38" t="s">
        <v>23</v>
      </c>
      <c r="I138" s="38" t="s">
        <v>24</v>
      </c>
      <c r="J138" s="39">
        <f>1400000000*F138</f>
        <v>4200000000</v>
      </c>
      <c r="K138" s="39">
        <f>1400000000*8</f>
        <v>11200000000</v>
      </c>
      <c r="L138" s="38">
        <v>0</v>
      </c>
      <c r="M138" s="40">
        <v>0</v>
      </c>
      <c r="N138" s="38" t="s">
        <v>25</v>
      </c>
      <c r="O138" s="38" t="s">
        <v>26</v>
      </c>
      <c r="P138" s="74" t="s">
        <v>270</v>
      </c>
      <c r="Q138" s="74">
        <v>3132628447</v>
      </c>
      <c r="R138" s="48" t="s">
        <v>271</v>
      </c>
    </row>
    <row r="139" spans="1:18" s="35" customFormat="1" ht="38.25" x14ac:dyDescent="0.2">
      <c r="A139" s="28"/>
      <c r="B139" s="77" t="s">
        <v>285</v>
      </c>
      <c r="C139" s="51" t="s">
        <v>286</v>
      </c>
      <c r="D139" s="52">
        <v>3</v>
      </c>
      <c r="E139" s="52">
        <v>4</v>
      </c>
      <c r="F139" s="52">
        <v>2</v>
      </c>
      <c r="G139" s="40">
        <v>1</v>
      </c>
      <c r="H139" s="38" t="s">
        <v>23</v>
      </c>
      <c r="I139" s="38" t="s">
        <v>24</v>
      </c>
      <c r="J139" s="39">
        <v>30000000</v>
      </c>
      <c r="K139" s="39">
        <v>30000000</v>
      </c>
      <c r="L139" s="38">
        <v>0</v>
      </c>
      <c r="M139" s="40">
        <v>0</v>
      </c>
      <c r="N139" s="38" t="s">
        <v>25</v>
      </c>
      <c r="O139" s="38" t="s">
        <v>26</v>
      </c>
      <c r="P139" s="74" t="s">
        <v>270</v>
      </c>
      <c r="Q139" s="74">
        <v>3132628447</v>
      </c>
      <c r="R139" s="48" t="s">
        <v>271</v>
      </c>
    </row>
    <row r="140" spans="1:18" s="35" customFormat="1" ht="51" x14ac:dyDescent="0.2">
      <c r="A140" s="28"/>
      <c r="B140" s="77" t="s">
        <v>287</v>
      </c>
      <c r="C140" s="51" t="s">
        <v>288</v>
      </c>
      <c r="D140" s="52">
        <v>2</v>
      </c>
      <c r="E140" s="52">
        <v>3</v>
      </c>
      <c r="F140" s="52">
        <v>3</v>
      </c>
      <c r="G140" s="40">
        <v>1</v>
      </c>
      <c r="H140" s="38" t="s">
        <v>23</v>
      </c>
      <c r="I140" s="38" t="s">
        <v>24</v>
      </c>
      <c r="J140" s="39">
        <f>70000000*F140</f>
        <v>210000000</v>
      </c>
      <c r="K140" s="39">
        <f>70000000*7</f>
        <v>490000000</v>
      </c>
      <c r="L140" s="38">
        <v>0</v>
      </c>
      <c r="M140" s="40">
        <v>0</v>
      </c>
      <c r="N140" s="38" t="s">
        <v>25</v>
      </c>
      <c r="O140" s="38" t="s">
        <v>26</v>
      </c>
      <c r="P140" s="74" t="s">
        <v>270</v>
      </c>
      <c r="Q140" s="74">
        <v>3132628447</v>
      </c>
      <c r="R140" s="48" t="s">
        <v>271</v>
      </c>
    </row>
    <row r="141" spans="1:18" s="35" customFormat="1" ht="44.25" customHeight="1" x14ac:dyDescent="0.2">
      <c r="A141" s="28"/>
      <c r="B141" s="77" t="s">
        <v>144</v>
      </c>
      <c r="C141" s="51" t="s">
        <v>289</v>
      </c>
      <c r="D141" s="52">
        <v>6</v>
      </c>
      <c r="E141" s="52">
        <v>7</v>
      </c>
      <c r="F141" s="52">
        <v>1</v>
      </c>
      <c r="G141" s="40">
        <v>1</v>
      </c>
      <c r="H141" s="38" t="s">
        <v>23</v>
      </c>
      <c r="I141" s="38" t="s">
        <v>24</v>
      </c>
      <c r="J141" s="39">
        <v>105000000</v>
      </c>
      <c r="K141" s="39">
        <v>105000000</v>
      </c>
      <c r="L141" s="38">
        <v>0</v>
      </c>
      <c r="M141" s="40">
        <v>0</v>
      </c>
      <c r="N141" s="38" t="s">
        <v>25</v>
      </c>
      <c r="O141" s="38" t="s">
        <v>26</v>
      </c>
      <c r="P141" s="74" t="s">
        <v>270</v>
      </c>
      <c r="Q141" s="74">
        <v>3132628447</v>
      </c>
      <c r="R141" s="48" t="s">
        <v>271</v>
      </c>
    </row>
    <row r="142" spans="1:18" s="35" customFormat="1" ht="38.25" x14ac:dyDescent="0.2">
      <c r="A142" s="28"/>
      <c r="B142" s="77" t="s">
        <v>290</v>
      </c>
      <c r="C142" s="69" t="s">
        <v>291</v>
      </c>
      <c r="D142" s="52">
        <v>2</v>
      </c>
      <c r="E142" s="52">
        <v>3</v>
      </c>
      <c r="F142" s="52">
        <v>3</v>
      </c>
      <c r="G142" s="40">
        <v>1</v>
      </c>
      <c r="H142" s="38" t="s">
        <v>23</v>
      </c>
      <c r="I142" s="38" t="s">
        <v>24</v>
      </c>
      <c r="J142" s="39">
        <f>10000000*3</f>
        <v>30000000</v>
      </c>
      <c r="K142" s="39">
        <f>10000000*7</f>
        <v>70000000</v>
      </c>
      <c r="L142" s="38">
        <v>0</v>
      </c>
      <c r="M142" s="40">
        <v>0</v>
      </c>
      <c r="N142" s="38" t="s">
        <v>25</v>
      </c>
      <c r="O142" s="38" t="s">
        <v>26</v>
      </c>
      <c r="P142" s="74" t="s">
        <v>270</v>
      </c>
      <c r="Q142" s="74">
        <v>3132628447</v>
      </c>
      <c r="R142" s="48" t="s">
        <v>271</v>
      </c>
    </row>
    <row r="143" spans="1:18" s="35" customFormat="1" ht="51" x14ac:dyDescent="0.2">
      <c r="A143" s="28"/>
      <c r="B143" s="77" t="s">
        <v>292</v>
      </c>
      <c r="C143" s="69" t="s">
        <v>293</v>
      </c>
      <c r="D143" s="52">
        <v>1</v>
      </c>
      <c r="E143" s="52">
        <v>2</v>
      </c>
      <c r="F143" s="52">
        <v>3</v>
      </c>
      <c r="G143" s="40">
        <v>1</v>
      </c>
      <c r="H143" s="38" t="s">
        <v>23</v>
      </c>
      <c r="I143" s="38" t="s">
        <v>24</v>
      </c>
      <c r="J143" s="39">
        <f>718000000*F143</f>
        <v>2154000000</v>
      </c>
      <c r="K143" s="39">
        <f>718000000*8</f>
        <v>5744000000</v>
      </c>
      <c r="L143" s="38">
        <v>0</v>
      </c>
      <c r="M143" s="40">
        <v>0</v>
      </c>
      <c r="N143" s="38" t="s">
        <v>25</v>
      </c>
      <c r="O143" s="38" t="s">
        <v>26</v>
      </c>
      <c r="P143" s="74" t="s">
        <v>270</v>
      </c>
      <c r="Q143" s="74">
        <v>3132628447</v>
      </c>
      <c r="R143" s="48" t="s">
        <v>271</v>
      </c>
    </row>
    <row r="144" spans="1:18" s="35" customFormat="1" ht="51" x14ac:dyDescent="0.2">
      <c r="A144" s="28"/>
      <c r="B144" s="77" t="s">
        <v>294</v>
      </c>
      <c r="C144" s="51" t="s">
        <v>295</v>
      </c>
      <c r="D144" s="52">
        <v>3</v>
      </c>
      <c r="E144" s="52">
        <v>4</v>
      </c>
      <c r="F144" s="52">
        <v>3</v>
      </c>
      <c r="G144" s="40">
        <v>1</v>
      </c>
      <c r="H144" s="38" t="s">
        <v>23</v>
      </c>
      <c r="I144" s="38" t="s">
        <v>24</v>
      </c>
      <c r="J144" s="39">
        <f>20000000*F144</f>
        <v>60000000</v>
      </c>
      <c r="K144" s="39">
        <f>20000000*6</f>
        <v>120000000</v>
      </c>
      <c r="L144" s="38">
        <v>0</v>
      </c>
      <c r="M144" s="40">
        <v>0</v>
      </c>
      <c r="N144" s="38" t="s">
        <v>25</v>
      </c>
      <c r="O144" s="38" t="s">
        <v>26</v>
      </c>
      <c r="P144" s="74" t="s">
        <v>270</v>
      </c>
      <c r="Q144" s="74">
        <v>3132628447</v>
      </c>
      <c r="R144" s="48" t="s">
        <v>271</v>
      </c>
    </row>
    <row r="145" spans="1:18" s="35" customFormat="1" ht="77.25" customHeight="1" x14ac:dyDescent="0.2">
      <c r="A145" s="28"/>
      <c r="B145" s="77" t="s">
        <v>272</v>
      </c>
      <c r="C145" s="51" t="s">
        <v>296</v>
      </c>
      <c r="D145" s="52">
        <v>4</v>
      </c>
      <c r="E145" s="52">
        <v>5</v>
      </c>
      <c r="F145" s="52">
        <v>3</v>
      </c>
      <c r="G145" s="40">
        <v>1</v>
      </c>
      <c r="H145" s="38" t="s">
        <v>23</v>
      </c>
      <c r="I145" s="38" t="s">
        <v>24</v>
      </c>
      <c r="J145" s="39">
        <f>30000000*F145</f>
        <v>90000000</v>
      </c>
      <c r="K145" s="39">
        <f>30000000*5</f>
        <v>150000000</v>
      </c>
      <c r="L145" s="38">
        <v>0</v>
      </c>
      <c r="M145" s="40">
        <v>0</v>
      </c>
      <c r="N145" s="38" t="s">
        <v>25</v>
      </c>
      <c r="O145" s="38" t="s">
        <v>26</v>
      </c>
      <c r="P145" s="74" t="s">
        <v>270</v>
      </c>
      <c r="Q145" s="74">
        <v>3132628447</v>
      </c>
      <c r="R145" s="48" t="s">
        <v>271</v>
      </c>
    </row>
    <row r="146" spans="1:18" s="35" customFormat="1" ht="71.25" customHeight="1" x14ac:dyDescent="0.2">
      <c r="A146" s="28"/>
      <c r="B146" s="77" t="s">
        <v>297</v>
      </c>
      <c r="C146" s="70" t="s">
        <v>298</v>
      </c>
      <c r="D146" s="40">
        <v>1</v>
      </c>
      <c r="E146" s="40">
        <v>1</v>
      </c>
      <c r="F146" s="40">
        <v>12</v>
      </c>
      <c r="G146" s="40">
        <v>1</v>
      </c>
      <c r="H146" s="38" t="s">
        <v>23</v>
      </c>
      <c r="I146" s="38" t="s">
        <v>24</v>
      </c>
      <c r="J146" s="39">
        <v>25000000</v>
      </c>
      <c r="K146" s="39">
        <v>25000000</v>
      </c>
      <c r="L146" s="38">
        <v>0</v>
      </c>
      <c r="M146" s="40">
        <v>0</v>
      </c>
      <c r="N146" s="38" t="s">
        <v>25</v>
      </c>
      <c r="O146" s="38" t="s">
        <v>26</v>
      </c>
      <c r="P146" s="74" t="s">
        <v>270</v>
      </c>
      <c r="Q146" s="74">
        <v>3132628447</v>
      </c>
      <c r="R146" s="48" t="s">
        <v>271</v>
      </c>
    </row>
    <row r="147" spans="1:18" s="35" customFormat="1" ht="84" customHeight="1" x14ac:dyDescent="0.2">
      <c r="A147" s="28"/>
      <c r="B147" s="77" t="s">
        <v>299</v>
      </c>
      <c r="C147" s="51" t="s">
        <v>300</v>
      </c>
      <c r="D147" s="52">
        <v>2</v>
      </c>
      <c r="E147" s="52">
        <v>3</v>
      </c>
      <c r="F147" s="52">
        <v>2</v>
      </c>
      <c r="G147" s="40">
        <v>1</v>
      </c>
      <c r="H147" s="38" t="s">
        <v>23</v>
      </c>
      <c r="I147" s="38" t="s">
        <v>24</v>
      </c>
      <c r="J147" s="39">
        <v>600000000</v>
      </c>
      <c r="K147" s="39">
        <f>(J147/F147)*(13-E147)</f>
        <v>3000000000</v>
      </c>
      <c r="L147" s="38">
        <v>0</v>
      </c>
      <c r="M147" s="40">
        <v>0</v>
      </c>
      <c r="N147" s="38" t="s">
        <v>25</v>
      </c>
      <c r="O147" s="38" t="s">
        <v>26</v>
      </c>
      <c r="P147" s="74" t="s">
        <v>270</v>
      </c>
      <c r="Q147" s="74">
        <v>3132628447</v>
      </c>
      <c r="R147" s="48" t="s">
        <v>271</v>
      </c>
    </row>
    <row r="148" spans="1:18" s="35" customFormat="1" ht="85.5" customHeight="1" x14ac:dyDescent="0.2">
      <c r="A148" s="28"/>
      <c r="B148" s="77" t="s">
        <v>301</v>
      </c>
      <c r="C148" s="51" t="s">
        <v>302</v>
      </c>
      <c r="D148" s="52">
        <v>3</v>
      </c>
      <c r="E148" s="52">
        <v>4</v>
      </c>
      <c r="F148" s="52">
        <v>3</v>
      </c>
      <c r="G148" s="40">
        <v>1</v>
      </c>
      <c r="H148" s="38" t="s">
        <v>23</v>
      </c>
      <c r="I148" s="38" t="s">
        <v>24</v>
      </c>
      <c r="J148" s="39">
        <f>250000000*F148</f>
        <v>750000000</v>
      </c>
      <c r="K148" s="39">
        <f>250000000*6</f>
        <v>1500000000</v>
      </c>
      <c r="L148" s="38">
        <v>0</v>
      </c>
      <c r="M148" s="40">
        <v>0</v>
      </c>
      <c r="N148" s="38" t="s">
        <v>25</v>
      </c>
      <c r="O148" s="38" t="s">
        <v>26</v>
      </c>
      <c r="P148" s="74" t="s">
        <v>270</v>
      </c>
      <c r="Q148" s="74">
        <v>3132628447</v>
      </c>
      <c r="R148" s="48" t="s">
        <v>271</v>
      </c>
    </row>
    <row r="149" spans="1:18" s="35" customFormat="1" ht="64.5" customHeight="1" x14ac:dyDescent="0.2">
      <c r="A149" s="28"/>
      <c r="B149" s="77" t="s">
        <v>303</v>
      </c>
      <c r="C149" s="51" t="s">
        <v>304</v>
      </c>
      <c r="D149" s="52">
        <v>3</v>
      </c>
      <c r="E149" s="52">
        <v>4</v>
      </c>
      <c r="F149" s="52">
        <v>3</v>
      </c>
      <c r="G149" s="40">
        <v>1</v>
      </c>
      <c r="H149" s="38" t="s">
        <v>23</v>
      </c>
      <c r="I149" s="38" t="s">
        <v>24</v>
      </c>
      <c r="J149" s="39">
        <f>120000000*F149</f>
        <v>360000000</v>
      </c>
      <c r="K149" s="39">
        <f>120000000*6</f>
        <v>720000000</v>
      </c>
      <c r="L149" s="38">
        <v>0</v>
      </c>
      <c r="M149" s="40">
        <v>0</v>
      </c>
      <c r="N149" s="38" t="s">
        <v>25</v>
      </c>
      <c r="O149" s="38" t="s">
        <v>26</v>
      </c>
      <c r="P149" s="74" t="s">
        <v>270</v>
      </c>
      <c r="Q149" s="74">
        <v>3132628447</v>
      </c>
      <c r="R149" s="48" t="s">
        <v>271</v>
      </c>
    </row>
    <row r="150" spans="1:18" s="42" customFormat="1" ht="45" customHeight="1" x14ac:dyDescent="0.2">
      <c r="A150" s="1"/>
      <c r="B150" s="46" t="s">
        <v>305</v>
      </c>
      <c r="C150" s="37" t="s">
        <v>306</v>
      </c>
      <c r="D150" s="40">
        <v>5</v>
      </c>
      <c r="E150" s="40">
        <v>6</v>
      </c>
      <c r="F150" s="40">
        <v>1</v>
      </c>
      <c r="G150" s="40">
        <v>1</v>
      </c>
      <c r="H150" s="38" t="s">
        <v>23</v>
      </c>
      <c r="I150" s="38" t="s">
        <v>24</v>
      </c>
      <c r="J150" s="39">
        <v>240000000</v>
      </c>
      <c r="K150" s="39">
        <v>240000000</v>
      </c>
      <c r="L150" s="38">
        <v>0</v>
      </c>
      <c r="M150" s="40">
        <v>0</v>
      </c>
      <c r="N150" s="38" t="s">
        <v>25</v>
      </c>
      <c r="O150" s="38" t="s">
        <v>26</v>
      </c>
      <c r="P150" s="38" t="s">
        <v>307</v>
      </c>
      <c r="Q150" s="52">
        <v>3124495810</v>
      </c>
      <c r="R150" s="41" t="s">
        <v>308</v>
      </c>
    </row>
    <row r="151" spans="1:18" s="42" customFormat="1" ht="25.5" x14ac:dyDescent="0.2">
      <c r="A151" s="1"/>
      <c r="B151" s="46" t="s">
        <v>309</v>
      </c>
      <c r="C151" s="37" t="s">
        <v>310</v>
      </c>
      <c r="D151" s="40">
        <v>5</v>
      </c>
      <c r="E151" s="40">
        <v>6</v>
      </c>
      <c r="F151" s="40">
        <v>1</v>
      </c>
      <c r="G151" s="40">
        <v>1</v>
      </c>
      <c r="H151" s="38" t="s">
        <v>23</v>
      </c>
      <c r="I151" s="38" t="s">
        <v>24</v>
      </c>
      <c r="J151" s="39">
        <v>15000000</v>
      </c>
      <c r="K151" s="39">
        <v>15000000</v>
      </c>
      <c r="L151" s="38">
        <v>0</v>
      </c>
      <c r="M151" s="40">
        <v>0</v>
      </c>
      <c r="N151" s="38" t="s">
        <v>25</v>
      </c>
      <c r="O151" s="38" t="s">
        <v>26</v>
      </c>
      <c r="P151" s="38" t="s">
        <v>307</v>
      </c>
      <c r="Q151" s="52">
        <v>3124495810</v>
      </c>
      <c r="R151" s="41" t="s">
        <v>308</v>
      </c>
    </row>
    <row r="152" spans="1:18" s="42" customFormat="1" ht="25.5" x14ac:dyDescent="0.2">
      <c r="A152" s="1"/>
      <c r="B152" s="46" t="s">
        <v>311</v>
      </c>
      <c r="C152" s="37" t="s">
        <v>312</v>
      </c>
      <c r="D152" s="40">
        <v>7</v>
      </c>
      <c r="E152" s="40">
        <v>8</v>
      </c>
      <c r="F152" s="40">
        <v>2</v>
      </c>
      <c r="G152" s="40">
        <v>1</v>
      </c>
      <c r="H152" s="38" t="s">
        <v>23</v>
      </c>
      <c r="I152" s="38" t="s">
        <v>24</v>
      </c>
      <c r="J152" s="39">
        <v>79986200</v>
      </c>
      <c r="K152" s="39">
        <v>79986200</v>
      </c>
      <c r="L152" s="38">
        <v>0</v>
      </c>
      <c r="M152" s="40">
        <v>0</v>
      </c>
      <c r="N152" s="38" t="s">
        <v>25</v>
      </c>
      <c r="O152" s="38" t="s">
        <v>26</v>
      </c>
      <c r="P152" s="38" t="s">
        <v>307</v>
      </c>
      <c r="Q152" s="52">
        <v>3124495810</v>
      </c>
      <c r="R152" s="41" t="s">
        <v>308</v>
      </c>
    </row>
    <row r="153" spans="1:18" s="42" customFormat="1" ht="76.5" x14ac:dyDescent="0.2">
      <c r="A153" s="1"/>
      <c r="B153" s="43" t="s">
        <v>313</v>
      </c>
      <c r="C153" s="54" t="s">
        <v>314</v>
      </c>
      <c r="D153" s="52">
        <v>5</v>
      </c>
      <c r="E153" s="52">
        <v>6</v>
      </c>
      <c r="F153" s="52">
        <v>8</v>
      </c>
      <c r="G153" s="40">
        <v>1</v>
      </c>
      <c r="H153" s="38" t="s">
        <v>23</v>
      </c>
      <c r="I153" s="38" t="s">
        <v>24</v>
      </c>
      <c r="J153" s="39">
        <v>80000000</v>
      </c>
      <c r="K153" s="39">
        <v>80000000</v>
      </c>
      <c r="L153" s="38">
        <v>0</v>
      </c>
      <c r="M153" s="40">
        <v>0</v>
      </c>
      <c r="N153" s="38" t="s">
        <v>25</v>
      </c>
      <c r="O153" s="38" t="s">
        <v>26</v>
      </c>
      <c r="P153" s="38" t="s">
        <v>307</v>
      </c>
      <c r="Q153" s="52">
        <v>3124495810</v>
      </c>
      <c r="R153" s="41" t="s">
        <v>308</v>
      </c>
    </row>
    <row r="154" spans="1:18" s="42" customFormat="1" ht="63.75" x14ac:dyDescent="0.2">
      <c r="A154" s="1"/>
      <c r="B154" s="46" t="s">
        <v>315</v>
      </c>
      <c r="C154" s="51" t="s">
        <v>316</v>
      </c>
      <c r="D154" s="52">
        <v>5</v>
      </c>
      <c r="E154" s="52">
        <v>6</v>
      </c>
      <c r="F154" s="52">
        <v>9</v>
      </c>
      <c r="G154" s="40">
        <v>1</v>
      </c>
      <c r="H154" s="38" t="s">
        <v>23</v>
      </c>
      <c r="I154" s="38" t="s">
        <v>24</v>
      </c>
      <c r="J154" s="39">
        <v>100000000</v>
      </c>
      <c r="K154" s="39">
        <v>100000000</v>
      </c>
      <c r="L154" s="38">
        <v>0</v>
      </c>
      <c r="M154" s="40">
        <v>0</v>
      </c>
      <c r="N154" s="38" t="s">
        <v>25</v>
      </c>
      <c r="O154" s="38" t="s">
        <v>26</v>
      </c>
      <c r="P154" s="38" t="s">
        <v>307</v>
      </c>
      <c r="Q154" s="52">
        <v>3124495810</v>
      </c>
      <c r="R154" s="41" t="s">
        <v>308</v>
      </c>
    </row>
    <row r="155" spans="1:18" s="42" customFormat="1" ht="31.5" customHeight="1" x14ac:dyDescent="0.2">
      <c r="A155" s="1"/>
      <c r="B155" s="46" t="s">
        <v>317</v>
      </c>
      <c r="C155" s="71" t="s">
        <v>318</v>
      </c>
      <c r="D155" s="52">
        <v>3</v>
      </c>
      <c r="E155" s="52">
        <v>4</v>
      </c>
      <c r="F155" s="52">
        <v>3</v>
      </c>
      <c r="G155" s="40">
        <v>1</v>
      </c>
      <c r="H155" s="38" t="s">
        <v>23</v>
      </c>
      <c r="I155" s="38" t="s">
        <v>24</v>
      </c>
      <c r="J155" s="39">
        <v>35000000</v>
      </c>
      <c r="K155" s="39">
        <v>35000000</v>
      </c>
      <c r="L155" s="38">
        <v>0</v>
      </c>
      <c r="M155" s="40">
        <v>0</v>
      </c>
      <c r="N155" s="38" t="s">
        <v>25</v>
      </c>
      <c r="O155" s="38" t="s">
        <v>26</v>
      </c>
      <c r="P155" s="58" t="s">
        <v>319</v>
      </c>
      <c r="Q155" s="52">
        <v>3022430132</v>
      </c>
      <c r="R155" s="41" t="s">
        <v>320</v>
      </c>
    </row>
    <row r="156" spans="1:18" s="42" customFormat="1" ht="38.25" x14ac:dyDescent="0.2">
      <c r="A156" s="1"/>
      <c r="B156" s="46" t="s">
        <v>321</v>
      </c>
      <c r="C156" s="71" t="s">
        <v>322</v>
      </c>
      <c r="D156" s="52">
        <v>8</v>
      </c>
      <c r="E156" s="52">
        <v>9</v>
      </c>
      <c r="F156" s="52">
        <v>12</v>
      </c>
      <c r="G156" s="40">
        <v>1</v>
      </c>
      <c r="H156" s="38" t="s">
        <v>23</v>
      </c>
      <c r="I156" s="38" t="s">
        <v>24</v>
      </c>
      <c r="J156" s="39">
        <v>20000000</v>
      </c>
      <c r="K156" s="39">
        <v>20000000</v>
      </c>
      <c r="L156" s="38">
        <v>0</v>
      </c>
      <c r="M156" s="40">
        <v>0</v>
      </c>
      <c r="N156" s="38" t="s">
        <v>25</v>
      </c>
      <c r="O156" s="38" t="s">
        <v>26</v>
      </c>
      <c r="P156" s="58" t="s">
        <v>319</v>
      </c>
      <c r="Q156" s="52">
        <v>3022430132</v>
      </c>
      <c r="R156" s="41" t="s">
        <v>320</v>
      </c>
    </row>
    <row r="157" spans="1:18" s="42" customFormat="1" ht="69.75" customHeight="1" x14ac:dyDescent="0.2">
      <c r="A157" s="1"/>
      <c r="B157" s="46" t="s">
        <v>323</v>
      </c>
      <c r="C157" s="71" t="s">
        <v>324</v>
      </c>
      <c r="D157" s="52">
        <v>5</v>
      </c>
      <c r="E157" s="52">
        <v>6</v>
      </c>
      <c r="F157" s="52">
        <v>1</v>
      </c>
      <c r="G157" s="40">
        <v>1</v>
      </c>
      <c r="H157" s="38" t="s">
        <v>23</v>
      </c>
      <c r="I157" s="38" t="s">
        <v>24</v>
      </c>
      <c r="J157" s="39">
        <v>10000000</v>
      </c>
      <c r="K157" s="39">
        <v>10000000</v>
      </c>
      <c r="L157" s="38">
        <v>0</v>
      </c>
      <c r="M157" s="40">
        <v>0</v>
      </c>
      <c r="N157" s="38" t="s">
        <v>25</v>
      </c>
      <c r="O157" s="38" t="s">
        <v>26</v>
      </c>
      <c r="P157" s="38" t="s">
        <v>325</v>
      </c>
      <c r="Q157" s="38" t="s">
        <v>326</v>
      </c>
      <c r="R157" s="47" t="s">
        <v>327</v>
      </c>
    </row>
    <row r="158" spans="1:18" s="42" customFormat="1" ht="51" x14ac:dyDescent="0.2">
      <c r="A158" s="1"/>
      <c r="B158" s="46" t="s">
        <v>328</v>
      </c>
      <c r="C158" s="71" t="s">
        <v>329</v>
      </c>
      <c r="D158" s="52">
        <v>2</v>
      </c>
      <c r="E158" s="52">
        <v>3</v>
      </c>
      <c r="F158" s="52">
        <v>3</v>
      </c>
      <c r="G158" s="40">
        <v>1</v>
      </c>
      <c r="H158" s="38" t="s">
        <v>23</v>
      </c>
      <c r="I158" s="38" t="s">
        <v>24</v>
      </c>
      <c r="J158" s="39">
        <v>50000000</v>
      </c>
      <c r="K158" s="39">
        <v>100000000</v>
      </c>
      <c r="L158" s="38">
        <v>0</v>
      </c>
      <c r="M158" s="40">
        <v>0</v>
      </c>
      <c r="N158" s="38" t="s">
        <v>25</v>
      </c>
      <c r="O158" s="38" t="s">
        <v>26</v>
      </c>
      <c r="P158" s="38" t="s">
        <v>325</v>
      </c>
      <c r="Q158" s="38" t="s">
        <v>326</v>
      </c>
      <c r="R158" s="41" t="s">
        <v>327</v>
      </c>
    </row>
    <row r="159" spans="1:18" s="42" customFormat="1" ht="38.25" x14ac:dyDescent="0.2">
      <c r="A159" s="1"/>
      <c r="B159" s="46" t="s">
        <v>330</v>
      </c>
      <c r="C159" s="71" t="s">
        <v>331</v>
      </c>
      <c r="D159" s="52">
        <v>4</v>
      </c>
      <c r="E159" s="52">
        <v>5</v>
      </c>
      <c r="F159" s="52">
        <v>3</v>
      </c>
      <c r="G159" s="40">
        <v>1</v>
      </c>
      <c r="H159" s="38" t="s">
        <v>23</v>
      </c>
      <c r="I159" s="38" t="s">
        <v>24</v>
      </c>
      <c r="J159" s="39">
        <v>53000000</v>
      </c>
      <c r="K159" s="39">
        <v>53000000</v>
      </c>
      <c r="L159" s="38">
        <v>0</v>
      </c>
      <c r="M159" s="40">
        <v>0</v>
      </c>
      <c r="N159" s="38" t="s">
        <v>25</v>
      </c>
      <c r="O159" s="38" t="s">
        <v>26</v>
      </c>
      <c r="P159" s="38" t="s">
        <v>325</v>
      </c>
      <c r="Q159" s="38" t="s">
        <v>326</v>
      </c>
      <c r="R159" s="41" t="s">
        <v>327</v>
      </c>
    </row>
    <row r="160" spans="1:18" s="42" customFormat="1" ht="38.25" x14ac:dyDescent="0.2">
      <c r="A160" s="1"/>
      <c r="B160" s="46" t="s">
        <v>332</v>
      </c>
      <c r="C160" s="71" t="s">
        <v>333</v>
      </c>
      <c r="D160" s="52">
        <v>6</v>
      </c>
      <c r="E160" s="52">
        <v>7</v>
      </c>
      <c r="F160" s="52">
        <v>1</v>
      </c>
      <c r="G160" s="40">
        <v>1</v>
      </c>
      <c r="H160" s="38" t="s">
        <v>23</v>
      </c>
      <c r="I160" s="38" t="s">
        <v>24</v>
      </c>
      <c r="J160" s="39">
        <v>47680000</v>
      </c>
      <c r="K160" s="39">
        <v>47680000</v>
      </c>
      <c r="L160" s="38">
        <v>0</v>
      </c>
      <c r="M160" s="40">
        <v>0</v>
      </c>
      <c r="N160" s="38" t="s">
        <v>25</v>
      </c>
      <c r="O160" s="38" t="s">
        <v>26</v>
      </c>
      <c r="P160" s="38" t="s">
        <v>325</v>
      </c>
      <c r="Q160" s="38" t="s">
        <v>326</v>
      </c>
      <c r="R160" s="41" t="s">
        <v>327</v>
      </c>
    </row>
    <row r="161" spans="1:18" s="42" customFormat="1" ht="38.25" x14ac:dyDescent="0.2">
      <c r="A161" s="1"/>
      <c r="B161" s="77" t="s">
        <v>334</v>
      </c>
      <c r="C161" s="71" t="s">
        <v>335</v>
      </c>
      <c r="D161" s="52">
        <v>7</v>
      </c>
      <c r="E161" s="52">
        <v>8</v>
      </c>
      <c r="F161" s="52">
        <v>3</v>
      </c>
      <c r="G161" s="40">
        <v>1</v>
      </c>
      <c r="H161" s="38" t="s">
        <v>23</v>
      </c>
      <c r="I161" s="38" t="s">
        <v>24</v>
      </c>
      <c r="J161" s="39">
        <v>62400000</v>
      </c>
      <c r="K161" s="39">
        <v>62400000</v>
      </c>
      <c r="L161" s="38">
        <v>0</v>
      </c>
      <c r="M161" s="40">
        <v>0</v>
      </c>
      <c r="N161" s="38" t="s">
        <v>25</v>
      </c>
      <c r="O161" s="38" t="s">
        <v>26</v>
      </c>
      <c r="P161" s="38" t="s">
        <v>325</v>
      </c>
      <c r="Q161" s="38" t="s">
        <v>326</v>
      </c>
      <c r="R161" s="41" t="s">
        <v>327</v>
      </c>
    </row>
    <row r="162" spans="1:18" s="42" customFormat="1" ht="38.25" x14ac:dyDescent="0.2">
      <c r="A162" s="1"/>
      <c r="B162" s="46" t="s">
        <v>332</v>
      </c>
      <c r="C162" s="71" t="s">
        <v>336</v>
      </c>
      <c r="D162" s="52">
        <v>7</v>
      </c>
      <c r="E162" s="52">
        <v>8</v>
      </c>
      <c r="F162" s="52">
        <v>2</v>
      </c>
      <c r="G162" s="40">
        <v>1</v>
      </c>
      <c r="H162" s="38" t="s">
        <v>23</v>
      </c>
      <c r="I162" s="38" t="s">
        <v>24</v>
      </c>
      <c r="J162" s="39">
        <v>45000000</v>
      </c>
      <c r="K162" s="39">
        <v>45000000</v>
      </c>
      <c r="L162" s="38">
        <v>0</v>
      </c>
      <c r="M162" s="40">
        <v>0</v>
      </c>
      <c r="N162" s="38" t="s">
        <v>25</v>
      </c>
      <c r="O162" s="38" t="s">
        <v>26</v>
      </c>
      <c r="P162" s="38" t="s">
        <v>325</v>
      </c>
      <c r="Q162" s="38" t="s">
        <v>326</v>
      </c>
      <c r="R162" s="41" t="s">
        <v>327</v>
      </c>
    </row>
    <row r="163" spans="1:18" s="42" customFormat="1" ht="38.25" x14ac:dyDescent="0.2">
      <c r="A163" s="1"/>
      <c r="B163" s="46" t="s">
        <v>337</v>
      </c>
      <c r="C163" s="71" t="s">
        <v>338</v>
      </c>
      <c r="D163" s="52">
        <v>7</v>
      </c>
      <c r="E163" s="52">
        <v>8</v>
      </c>
      <c r="F163" s="52">
        <v>2</v>
      </c>
      <c r="G163" s="40">
        <v>1</v>
      </c>
      <c r="H163" s="38" t="s">
        <v>23</v>
      </c>
      <c r="I163" s="38" t="s">
        <v>24</v>
      </c>
      <c r="J163" s="39">
        <v>12992513</v>
      </c>
      <c r="K163" s="39">
        <v>25985026</v>
      </c>
      <c r="L163" s="38">
        <v>0</v>
      </c>
      <c r="M163" s="40">
        <v>0</v>
      </c>
      <c r="N163" s="38" t="s">
        <v>25</v>
      </c>
      <c r="O163" s="38" t="s">
        <v>26</v>
      </c>
      <c r="P163" s="38" t="s">
        <v>325</v>
      </c>
      <c r="Q163" s="38" t="s">
        <v>326</v>
      </c>
      <c r="R163" s="41" t="s">
        <v>327</v>
      </c>
    </row>
    <row r="164" spans="1:18" s="42" customFormat="1" ht="38.25" x14ac:dyDescent="0.2">
      <c r="A164" s="1"/>
      <c r="B164" s="46" t="s">
        <v>339</v>
      </c>
      <c r="C164" s="71" t="s">
        <v>340</v>
      </c>
      <c r="D164" s="52">
        <v>4</v>
      </c>
      <c r="E164" s="52">
        <v>5</v>
      </c>
      <c r="F164" s="52">
        <v>1</v>
      </c>
      <c r="G164" s="40">
        <v>1</v>
      </c>
      <c r="H164" s="38" t="s">
        <v>23</v>
      </c>
      <c r="I164" s="38" t="s">
        <v>24</v>
      </c>
      <c r="J164" s="39">
        <v>31000000</v>
      </c>
      <c r="K164" s="39">
        <v>31000000</v>
      </c>
      <c r="L164" s="38">
        <v>0</v>
      </c>
      <c r="M164" s="40">
        <v>0</v>
      </c>
      <c r="N164" s="38" t="s">
        <v>25</v>
      </c>
      <c r="O164" s="38" t="s">
        <v>26</v>
      </c>
      <c r="P164" s="38" t="s">
        <v>325</v>
      </c>
      <c r="Q164" s="38" t="s">
        <v>326</v>
      </c>
      <c r="R164" s="41" t="s">
        <v>327</v>
      </c>
    </row>
    <row r="165" spans="1:18" s="42" customFormat="1" ht="89.25" x14ac:dyDescent="0.2">
      <c r="A165" s="1"/>
      <c r="B165" s="46" t="s">
        <v>341</v>
      </c>
      <c r="C165" s="71" t="s">
        <v>342</v>
      </c>
      <c r="D165" s="52">
        <v>1</v>
      </c>
      <c r="E165" s="52">
        <v>2</v>
      </c>
      <c r="F165" s="52">
        <v>6</v>
      </c>
      <c r="G165" s="40">
        <v>1</v>
      </c>
      <c r="H165" s="38" t="s">
        <v>23</v>
      </c>
      <c r="I165" s="38" t="s">
        <v>24</v>
      </c>
      <c r="J165" s="39">
        <v>31164400</v>
      </c>
      <c r="K165" s="39">
        <v>27764400</v>
      </c>
      <c r="L165" s="38">
        <v>0</v>
      </c>
      <c r="M165" s="40">
        <v>0</v>
      </c>
      <c r="N165" s="38" t="s">
        <v>25</v>
      </c>
      <c r="O165" s="38" t="s">
        <v>26</v>
      </c>
      <c r="P165" s="38" t="s">
        <v>325</v>
      </c>
      <c r="Q165" s="38" t="s">
        <v>326</v>
      </c>
      <c r="R165" s="47" t="s">
        <v>327</v>
      </c>
    </row>
    <row r="166" spans="1:18" s="42" customFormat="1" ht="38.25" x14ac:dyDescent="0.2">
      <c r="A166" s="1"/>
      <c r="B166" s="46" t="s">
        <v>343</v>
      </c>
      <c r="C166" s="71" t="s">
        <v>344</v>
      </c>
      <c r="D166" s="52">
        <v>1</v>
      </c>
      <c r="E166" s="52">
        <v>2</v>
      </c>
      <c r="F166" s="52">
        <v>4</v>
      </c>
      <c r="G166" s="40">
        <v>1</v>
      </c>
      <c r="H166" s="38" t="s">
        <v>23</v>
      </c>
      <c r="I166" s="38" t="s">
        <v>24</v>
      </c>
      <c r="J166" s="39">
        <v>99490400</v>
      </c>
      <c r="K166" s="39">
        <v>99490400</v>
      </c>
      <c r="L166" s="38">
        <v>0</v>
      </c>
      <c r="M166" s="40">
        <v>0</v>
      </c>
      <c r="N166" s="38" t="s">
        <v>25</v>
      </c>
      <c r="O166" s="38" t="s">
        <v>26</v>
      </c>
      <c r="P166" s="38" t="s">
        <v>325</v>
      </c>
      <c r="Q166" s="38" t="s">
        <v>326</v>
      </c>
      <c r="R166" s="47" t="s">
        <v>327</v>
      </c>
    </row>
    <row r="167" spans="1:18" s="42" customFormat="1" ht="63.75" x14ac:dyDescent="0.2">
      <c r="A167" s="1"/>
      <c r="B167" s="46" t="s">
        <v>345</v>
      </c>
      <c r="C167" s="71" t="s">
        <v>346</v>
      </c>
      <c r="D167" s="52">
        <v>2</v>
      </c>
      <c r="E167" s="52">
        <v>2</v>
      </c>
      <c r="F167" s="52">
        <v>2</v>
      </c>
      <c r="G167" s="40">
        <v>1</v>
      </c>
      <c r="H167" s="38" t="s">
        <v>23</v>
      </c>
      <c r="I167" s="38" t="s">
        <v>24</v>
      </c>
      <c r="J167" s="39">
        <v>150000000</v>
      </c>
      <c r="K167" s="39">
        <v>118116000</v>
      </c>
      <c r="L167" s="38">
        <v>0</v>
      </c>
      <c r="M167" s="40">
        <v>0</v>
      </c>
      <c r="N167" s="38" t="s">
        <v>25</v>
      </c>
      <c r="O167" s="38" t="s">
        <v>26</v>
      </c>
      <c r="P167" s="38" t="s">
        <v>325</v>
      </c>
      <c r="Q167" s="38" t="s">
        <v>326</v>
      </c>
      <c r="R167" s="47" t="s">
        <v>327</v>
      </c>
    </row>
    <row r="168" spans="1:18" s="42" customFormat="1" ht="51" x14ac:dyDescent="0.2">
      <c r="A168" s="1"/>
      <c r="B168" s="46" t="s">
        <v>347</v>
      </c>
      <c r="C168" s="71" t="s">
        <v>348</v>
      </c>
      <c r="D168" s="52">
        <v>2</v>
      </c>
      <c r="E168" s="52">
        <v>2</v>
      </c>
      <c r="F168" s="52">
        <v>10</v>
      </c>
      <c r="G168" s="40">
        <v>1</v>
      </c>
      <c r="H168" s="38" t="s">
        <v>23</v>
      </c>
      <c r="I168" s="38" t="s">
        <v>24</v>
      </c>
      <c r="J168" s="39">
        <v>1015464140</v>
      </c>
      <c r="K168" s="39">
        <v>1015464140</v>
      </c>
      <c r="L168" s="38">
        <v>0</v>
      </c>
      <c r="M168" s="40">
        <v>0</v>
      </c>
      <c r="N168" s="38" t="s">
        <v>25</v>
      </c>
      <c r="O168" s="38" t="s">
        <v>26</v>
      </c>
      <c r="P168" s="38" t="s">
        <v>325</v>
      </c>
      <c r="Q168" s="38" t="s">
        <v>326</v>
      </c>
      <c r="R168" s="47" t="s">
        <v>327</v>
      </c>
    </row>
    <row r="169" spans="1:18" s="42" customFormat="1" ht="51" x14ac:dyDescent="0.2">
      <c r="A169" s="1"/>
      <c r="B169" s="46" t="s">
        <v>347</v>
      </c>
      <c r="C169" s="71" t="s">
        <v>349</v>
      </c>
      <c r="D169" s="52">
        <v>2</v>
      </c>
      <c r="E169" s="52">
        <v>2</v>
      </c>
      <c r="F169" s="52">
        <v>11</v>
      </c>
      <c r="G169" s="40">
        <v>1</v>
      </c>
      <c r="H169" s="38" t="s">
        <v>23</v>
      </c>
      <c r="I169" s="38" t="s">
        <v>24</v>
      </c>
      <c r="J169" s="39">
        <v>3335281484</v>
      </c>
      <c r="K169" s="39">
        <v>3335281484</v>
      </c>
      <c r="L169" s="38">
        <v>0</v>
      </c>
      <c r="M169" s="40">
        <v>0</v>
      </c>
      <c r="N169" s="38" t="s">
        <v>25</v>
      </c>
      <c r="O169" s="38" t="s">
        <v>26</v>
      </c>
      <c r="P169" s="38" t="s">
        <v>325</v>
      </c>
      <c r="Q169" s="38" t="s">
        <v>326</v>
      </c>
      <c r="R169" s="47" t="s">
        <v>327</v>
      </c>
    </row>
    <row r="170" spans="1:18" s="42" customFormat="1" ht="82.5" customHeight="1" x14ac:dyDescent="0.2">
      <c r="A170" s="1"/>
      <c r="B170" s="46" t="s">
        <v>350</v>
      </c>
      <c r="C170" s="71" t="s">
        <v>351</v>
      </c>
      <c r="D170" s="52">
        <v>2</v>
      </c>
      <c r="E170" s="52">
        <v>3</v>
      </c>
      <c r="F170" s="52">
        <v>1</v>
      </c>
      <c r="G170" s="40">
        <v>1</v>
      </c>
      <c r="H170" s="38" t="s">
        <v>23</v>
      </c>
      <c r="I170" s="38" t="s">
        <v>24</v>
      </c>
      <c r="J170" s="39">
        <v>5500000</v>
      </c>
      <c r="K170" s="39">
        <v>5500000</v>
      </c>
      <c r="L170" s="38">
        <v>0</v>
      </c>
      <c r="M170" s="40">
        <v>0</v>
      </c>
      <c r="N170" s="38" t="s">
        <v>25</v>
      </c>
      <c r="O170" s="38" t="s">
        <v>26</v>
      </c>
      <c r="P170" s="38" t="s">
        <v>325</v>
      </c>
      <c r="Q170" s="38" t="s">
        <v>326</v>
      </c>
      <c r="R170" s="47" t="s">
        <v>327</v>
      </c>
    </row>
    <row r="171" spans="1:18" s="42" customFormat="1" ht="111.75" customHeight="1" x14ac:dyDescent="0.2">
      <c r="A171" s="1"/>
      <c r="B171" s="46" t="s">
        <v>352</v>
      </c>
      <c r="C171" s="75" t="s">
        <v>353</v>
      </c>
      <c r="D171" s="52">
        <v>2</v>
      </c>
      <c r="E171" s="52">
        <v>2</v>
      </c>
      <c r="F171" s="52">
        <v>3</v>
      </c>
      <c r="G171" s="40">
        <v>1</v>
      </c>
      <c r="H171" s="38" t="s">
        <v>23</v>
      </c>
      <c r="I171" s="38" t="s">
        <v>24</v>
      </c>
      <c r="J171" s="39">
        <v>1220000000</v>
      </c>
      <c r="K171" s="39">
        <v>1220000000</v>
      </c>
      <c r="L171" s="38">
        <v>0</v>
      </c>
      <c r="M171" s="40">
        <v>0</v>
      </c>
      <c r="N171" s="38" t="s">
        <v>25</v>
      </c>
      <c r="O171" s="38" t="s">
        <v>26</v>
      </c>
      <c r="P171" s="58" t="s">
        <v>354</v>
      </c>
      <c r="Q171" s="52">
        <v>3102026393</v>
      </c>
      <c r="R171" s="41" t="s">
        <v>355</v>
      </c>
    </row>
    <row r="172" spans="1:18" s="42" customFormat="1" ht="70.5" customHeight="1" x14ac:dyDescent="0.2">
      <c r="A172" s="1"/>
      <c r="B172" s="46" t="s">
        <v>356</v>
      </c>
      <c r="C172" s="51" t="s">
        <v>357</v>
      </c>
      <c r="D172" s="52">
        <v>3</v>
      </c>
      <c r="E172" s="52">
        <v>4</v>
      </c>
      <c r="F172" s="52">
        <v>1</v>
      </c>
      <c r="G172" s="40">
        <v>1</v>
      </c>
      <c r="H172" s="38" t="s">
        <v>23</v>
      </c>
      <c r="I172" s="38" t="s">
        <v>24</v>
      </c>
      <c r="J172" s="39">
        <v>100000000</v>
      </c>
      <c r="K172" s="39">
        <v>100000000</v>
      </c>
      <c r="L172" s="38">
        <v>0</v>
      </c>
      <c r="M172" s="40">
        <v>0</v>
      </c>
      <c r="N172" s="38" t="s">
        <v>25</v>
      </c>
      <c r="O172" s="38" t="s">
        <v>26</v>
      </c>
      <c r="P172" s="74" t="s">
        <v>270</v>
      </c>
      <c r="Q172" s="74">
        <v>3132628447</v>
      </c>
      <c r="R172" s="48" t="s">
        <v>271</v>
      </c>
    </row>
    <row r="173" spans="1:18" s="42" customFormat="1" ht="70.5" customHeight="1" x14ac:dyDescent="0.2">
      <c r="A173" s="1"/>
      <c r="B173" s="46" t="s">
        <v>358</v>
      </c>
      <c r="C173" s="51" t="s">
        <v>359</v>
      </c>
      <c r="D173" s="52">
        <v>3</v>
      </c>
      <c r="E173" s="52">
        <v>4</v>
      </c>
      <c r="F173" s="52">
        <v>1</v>
      </c>
      <c r="G173" s="40">
        <v>1</v>
      </c>
      <c r="H173" s="38" t="s">
        <v>23</v>
      </c>
      <c r="I173" s="38" t="s">
        <v>24</v>
      </c>
      <c r="J173" s="39">
        <v>220000000</v>
      </c>
      <c r="K173" s="39">
        <v>220000000</v>
      </c>
      <c r="L173" s="38">
        <v>0</v>
      </c>
      <c r="M173" s="40">
        <v>0</v>
      </c>
      <c r="N173" s="38" t="s">
        <v>25</v>
      </c>
      <c r="O173" s="38" t="s">
        <v>26</v>
      </c>
      <c r="P173" s="58" t="s">
        <v>354</v>
      </c>
      <c r="Q173" s="52">
        <v>3102026393</v>
      </c>
      <c r="R173" s="41" t="s">
        <v>355</v>
      </c>
    </row>
    <row r="174" spans="1:18" s="42" customFormat="1" ht="70.5" customHeight="1" x14ac:dyDescent="0.2">
      <c r="A174" s="1"/>
      <c r="B174" s="46" t="s">
        <v>358</v>
      </c>
      <c r="C174" s="55" t="s">
        <v>360</v>
      </c>
      <c r="D174" s="52">
        <v>3</v>
      </c>
      <c r="E174" s="52">
        <v>4</v>
      </c>
      <c r="F174" s="52">
        <v>1</v>
      </c>
      <c r="G174" s="40">
        <v>1</v>
      </c>
      <c r="H174" s="38" t="s">
        <v>23</v>
      </c>
      <c r="I174" s="38" t="s">
        <v>24</v>
      </c>
      <c r="J174" s="39">
        <v>600000000</v>
      </c>
      <c r="K174" s="39">
        <v>600000000</v>
      </c>
      <c r="L174" s="38">
        <v>0</v>
      </c>
      <c r="M174" s="40">
        <v>0</v>
      </c>
      <c r="N174" s="38" t="s">
        <v>25</v>
      </c>
      <c r="O174" s="38" t="s">
        <v>26</v>
      </c>
      <c r="P174" s="58" t="s">
        <v>354</v>
      </c>
      <c r="Q174" s="52">
        <v>3102026393</v>
      </c>
      <c r="R174" s="41" t="s">
        <v>355</v>
      </c>
    </row>
    <row r="175" spans="1:18" s="42" customFormat="1" ht="70.5" customHeight="1" x14ac:dyDescent="0.2">
      <c r="A175" s="1"/>
      <c r="B175" s="46" t="s">
        <v>361</v>
      </c>
      <c r="C175" s="51" t="s">
        <v>362</v>
      </c>
      <c r="D175" s="52">
        <v>4</v>
      </c>
      <c r="E175" s="52">
        <v>5</v>
      </c>
      <c r="F175" s="52">
        <v>2</v>
      </c>
      <c r="G175" s="40">
        <v>1</v>
      </c>
      <c r="H175" s="38" t="s">
        <v>23</v>
      </c>
      <c r="I175" s="38" t="s">
        <v>24</v>
      </c>
      <c r="J175" s="39">
        <v>210000000</v>
      </c>
      <c r="K175" s="39">
        <v>210000000</v>
      </c>
      <c r="L175" s="38">
        <v>0</v>
      </c>
      <c r="M175" s="40">
        <v>0</v>
      </c>
      <c r="N175" s="38" t="s">
        <v>25</v>
      </c>
      <c r="O175" s="38" t="s">
        <v>26</v>
      </c>
      <c r="P175" s="58" t="s">
        <v>354</v>
      </c>
      <c r="Q175" s="52">
        <v>3102026393</v>
      </c>
      <c r="R175" s="41" t="s">
        <v>355</v>
      </c>
    </row>
    <row r="176" spans="1:18" s="42" customFormat="1" ht="70.5" customHeight="1" x14ac:dyDescent="0.2">
      <c r="A176" s="1"/>
      <c r="B176" s="46" t="s">
        <v>363</v>
      </c>
      <c r="C176" s="51" t="s">
        <v>364</v>
      </c>
      <c r="D176" s="52">
        <v>3</v>
      </c>
      <c r="E176" s="52">
        <v>4</v>
      </c>
      <c r="F176" s="52">
        <v>10</v>
      </c>
      <c r="G176" s="40">
        <v>1</v>
      </c>
      <c r="H176" s="38" t="s">
        <v>23</v>
      </c>
      <c r="I176" s="38" t="s">
        <v>24</v>
      </c>
      <c r="J176" s="39">
        <v>800000000</v>
      </c>
      <c r="K176" s="39">
        <v>800000000</v>
      </c>
      <c r="L176" s="38">
        <v>0</v>
      </c>
      <c r="M176" s="40">
        <v>0</v>
      </c>
      <c r="N176" s="38" t="s">
        <v>25</v>
      </c>
      <c r="O176" s="38" t="s">
        <v>26</v>
      </c>
      <c r="P176" s="58" t="s">
        <v>354</v>
      </c>
      <c r="Q176" s="52">
        <v>3102026393</v>
      </c>
      <c r="R176" s="41" t="s">
        <v>355</v>
      </c>
    </row>
    <row r="177" spans="1:18" s="42" customFormat="1" ht="70.5" customHeight="1" x14ac:dyDescent="0.2">
      <c r="A177" s="1"/>
      <c r="B177" s="46" t="s">
        <v>365</v>
      </c>
      <c r="C177" s="51" t="s">
        <v>366</v>
      </c>
      <c r="D177" s="52">
        <v>3</v>
      </c>
      <c r="E177" s="52">
        <v>4</v>
      </c>
      <c r="F177" s="52">
        <v>2</v>
      </c>
      <c r="G177" s="40">
        <v>1</v>
      </c>
      <c r="H177" s="38" t="s">
        <v>23</v>
      </c>
      <c r="I177" s="38" t="s">
        <v>24</v>
      </c>
      <c r="J177" s="39">
        <v>220000000</v>
      </c>
      <c r="K177" s="39">
        <v>220000000</v>
      </c>
      <c r="L177" s="38">
        <v>0</v>
      </c>
      <c r="M177" s="40">
        <v>0</v>
      </c>
      <c r="N177" s="38" t="s">
        <v>25</v>
      </c>
      <c r="O177" s="38" t="s">
        <v>26</v>
      </c>
      <c r="P177" s="58" t="s">
        <v>354</v>
      </c>
      <c r="Q177" s="52">
        <v>3102026393</v>
      </c>
      <c r="R177" s="41" t="s">
        <v>355</v>
      </c>
    </row>
    <row r="178" spans="1:18" s="42" customFormat="1" ht="70.5" customHeight="1" x14ac:dyDescent="0.2">
      <c r="A178" s="1"/>
      <c r="B178" s="46" t="s">
        <v>367</v>
      </c>
      <c r="C178" s="51" t="s">
        <v>368</v>
      </c>
      <c r="D178" s="52">
        <v>3</v>
      </c>
      <c r="E178" s="52">
        <v>4</v>
      </c>
      <c r="F178" s="52">
        <v>3</v>
      </c>
      <c r="G178" s="40">
        <v>1</v>
      </c>
      <c r="H178" s="38" t="s">
        <v>23</v>
      </c>
      <c r="I178" s="38" t="s">
        <v>24</v>
      </c>
      <c r="J178" s="39">
        <v>1275000000</v>
      </c>
      <c r="K178" s="39">
        <v>1275000000</v>
      </c>
      <c r="L178" s="38">
        <v>0</v>
      </c>
      <c r="M178" s="40">
        <v>0</v>
      </c>
      <c r="N178" s="38" t="s">
        <v>25</v>
      </c>
      <c r="O178" s="38" t="s">
        <v>26</v>
      </c>
      <c r="P178" s="58" t="s">
        <v>354</v>
      </c>
      <c r="Q178" s="52">
        <v>3102026393</v>
      </c>
      <c r="R178" s="41" t="s">
        <v>355</v>
      </c>
    </row>
    <row r="179" spans="1:18" s="42" customFormat="1" ht="70.5" customHeight="1" x14ac:dyDescent="0.2">
      <c r="A179" s="1"/>
      <c r="B179" s="46" t="s">
        <v>365</v>
      </c>
      <c r="C179" s="51" t="s">
        <v>369</v>
      </c>
      <c r="D179" s="52">
        <v>3</v>
      </c>
      <c r="E179" s="52">
        <v>4</v>
      </c>
      <c r="F179" s="52">
        <v>2</v>
      </c>
      <c r="G179" s="40">
        <v>1</v>
      </c>
      <c r="H179" s="38" t="s">
        <v>23</v>
      </c>
      <c r="I179" s="38" t="s">
        <v>24</v>
      </c>
      <c r="J179" s="39">
        <v>600000000</v>
      </c>
      <c r="K179" s="39">
        <v>600000000</v>
      </c>
      <c r="L179" s="38">
        <v>0</v>
      </c>
      <c r="M179" s="40">
        <v>0</v>
      </c>
      <c r="N179" s="38" t="s">
        <v>25</v>
      </c>
      <c r="O179" s="38" t="s">
        <v>26</v>
      </c>
      <c r="P179" s="58" t="s">
        <v>354</v>
      </c>
      <c r="Q179" s="52">
        <v>3102026393</v>
      </c>
      <c r="R179" s="41" t="s">
        <v>355</v>
      </c>
    </row>
    <row r="180" spans="1:18" s="42" customFormat="1" ht="70.5" customHeight="1" x14ac:dyDescent="0.2">
      <c r="A180" s="1"/>
      <c r="B180" s="46" t="s">
        <v>367</v>
      </c>
      <c r="C180" s="51" t="s">
        <v>370</v>
      </c>
      <c r="D180" s="52">
        <v>3</v>
      </c>
      <c r="E180" s="52">
        <v>4</v>
      </c>
      <c r="F180" s="52">
        <v>10</v>
      </c>
      <c r="G180" s="40">
        <v>1</v>
      </c>
      <c r="H180" s="38" t="s">
        <v>23</v>
      </c>
      <c r="I180" s="38" t="s">
        <v>24</v>
      </c>
      <c r="J180" s="39">
        <v>40000000</v>
      </c>
      <c r="K180" s="39">
        <v>40000000</v>
      </c>
      <c r="L180" s="38">
        <v>0</v>
      </c>
      <c r="M180" s="40">
        <v>0</v>
      </c>
      <c r="N180" s="38" t="s">
        <v>25</v>
      </c>
      <c r="O180" s="38" t="s">
        <v>26</v>
      </c>
      <c r="P180" s="58" t="s">
        <v>354</v>
      </c>
      <c r="Q180" s="52">
        <v>3102026393</v>
      </c>
      <c r="R180" s="41" t="s">
        <v>355</v>
      </c>
    </row>
    <row r="181" spans="1:18" s="42" customFormat="1" ht="70.5" customHeight="1" x14ac:dyDescent="0.2">
      <c r="A181" s="1"/>
      <c r="B181" s="46" t="s">
        <v>371</v>
      </c>
      <c r="C181" s="51" t="s">
        <v>372</v>
      </c>
      <c r="D181" s="52">
        <v>3</v>
      </c>
      <c r="E181" s="52">
        <v>4</v>
      </c>
      <c r="F181" s="52">
        <v>1</v>
      </c>
      <c r="G181" s="40">
        <v>1</v>
      </c>
      <c r="H181" s="38" t="s">
        <v>23</v>
      </c>
      <c r="I181" s="38" t="s">
        <v>24</v>
      </c>
      <c r="J181" s="39">
        <v>12000000</v>
      </c>
      <c r="K181" s="39">
        <v>12000000</v>
      </c>
      <c r="L181" s="38">
        <v>0</v>
      </c>
      <c r="M181" s="40">
        <v>0</v>
      </c>
      <c r="N181" s="38" t="s">
        <v>25</v>
      </c>
      <c r="O181" s="38" t="s">
        <v>26</v>
      </c>
      <c r="P181" s="58" t="s">
        <v>354</v>
      </c>
      <c r="Q181" s="52">
        <v>3102026393</v>
      </c>
      <c r="R181" s="41" t="s">
        <v>355</v>
      </c>
    </row>
    <row r="182" spans="1:18" s="42" customFormat="1" ht="70.5" customHeight="1" x14ac:dyDescent="0.2">
      <c r="A182" s="1"/>
      <c r="B182" s="46" t="s">
        <v>361</v>
      </c>
      <c r="C182" s="51" t="s">
        <v>373</v>
      </c>
      <c r="D182" s="52">
        <v>3</v>
      </c>
      <c r="E182" s="52">
        <v>4</v>
      </c>
      <c r="F182" s="52">
        <v>3</v>
      </c>
      <c r="G182" s="40">
        <v>1</v>
      </c>
      <c r="H182" s="38" t="s">
        <v>23</v>
      </c>
      <c r="I182" s="38" t="s">
        <v>24</v>
      </c>
      <c r="J182" s="39">
        <v>40000000</v>
      </c>
      <c r="K182" s="39">
        <v>40000000</v>
      </c>
      <c r="L182" s="38">
        <v>0</v>
      </c>
      <c r="M182" s="40">
        <v>0</v>
      </c>
      <c r="N182" s="38" t="s">
        <v>25</v>
      </c>
      <c r="O182" s="38" t="s">
        <v>26</v>
      </c>
      <c r="P182" s="58" t="s">
        <v>354</v>
      </c>
      <c r="Q182" s="52">
        <v>3102026393</v>
      </c>
      <c r="R182" s="41" t="s">
        <v>355</v>
      </c>
    </row>
    <row r="183" spans="1:18" s="42" customFormat="1" ht="70.5" customHeight="1" x14ac:dyDescent="0.2">
      <c r="A183" s="1"/>
      <c r="B183" s="46" t="s">
        <v>374</v>
      </c>
      <c r="C183" s="54" t="s">
        <v>375</v>
      </c>
      <c r="D183" s="52">
        <v>3</v>
      </c>
      <c r="E183" s="52">
        <v>4</v>
      </c>
      <c r="F183" s="52">
        <v>9</v>
      </c>
      <c r="G183" s="40">
        <v>1</v>
      </c>
      <c r="H183" s="38" t="s">
        <v>23</v>
      </c>
      <c r="I183" s="38" t="s">
        <v>24</v>
      </c>
      <c r="J183" s="39">
        <v>400000000</v>
      </c>
      <c r="K183" s="39">
        <v>400000000</v>
      </c>
      <c r="L183" s="38">
        <v>0</v>
      </c>
      <c r="M183" s="40">
        <v>0</v>
      </c>
      <c r="N183" s="38" t="s">
        <v>25</v>
      </c>
      <c r="O183" s="38" t="s">
        <v>26</v>
      </c>
      <c r="P183" s="58" t="s">
        <v>354</v>
      </c>
      <c r="Q183" s="52">
        <v>3102026393</v>
      </c>
      <c r="R183" s="41" t="s">
        <v>355</v>
      </c>
    </row>
    <row r="184" spans="1:18" s="42" customFormat="1" ht="70.5" customHeight="1" x14ac:dyDescent="0.2">
      <c r="A184" s="1"/>
      <c r="B184" s="46" t="s">
        <v>374</v>
      </c>
      <c r="C184" s="76" t="s">
        <v>376</v>
      </c>
      <c r="D184" s="52">
        <v>3</v>
      </c>
      <c r="E184" s="52">
        <v>4</v>
      </c>
      <c r="F184" s="52">
        <v>10</v>
      </c>
      <c r="G184" s="40">
        <v>1</v>
      </c>
      <c r="H184" s="38" t="s">
        <v>23</v>
      </c>
      <c r="I184" s="38" t="s">
        <v>24</v>
      </c>
      <c r="J184" s="39">
        <v>1000000000</v>
      </c>
      <c r="K184" s="39">
        <v>1000000000</v>
      </c>
      <c r="L184" s="38">
        <v>0</v>
      </c>
      <c r="M184" s="40">
        <v>0</v>
      </c>
      <c r="N184" s="38" t="s">
        <v>25</v>
      </c>
      <c r="O184" s="38" t="s">
        <v>26</v>
      </c>
      <c r="P184" s="58" t="s">
        <v>354</v>
      </c>
      <c r="Q184" s="52">
        <v>3102026393</v>
      </c>
      <c r="R184" s="41" t="s">
        <v>355</v>
      </c>
    </row>
    <row r="185" spans="1:18" s="42" customFormat="1" ht="70.5" customHeight="1" x14ac:dyDescent="0.2">
      <c r="A185" s="1"/>
      <c r="B185" s="46" t="s">
        <v>374</v>
      </c>
      <c r="C185" s="76" t="s">
        <v>377</v>
      </c>
      <c r="D185" s="52">
        <v>4</v>
      </c>
      <c r="E185" s="52">
        <v>5</v>
      </c>
      <c r="F185" s="52">
        <v>8</v>
      </c>
      <c r="G185" s="40">
        <v>1</v>
      </c>
      <c r="H185" s="38" t="s">
        <v>23</v>
      </c>
      <c r="I185" s="38" t="s">
        <v>24</v>
      </c>
      <c r="J185" s="39">
        <v>720000000</v>
      </c>
      <c r="K185" s="39">
        <v>720000000</v>
      </c>
      <c r="L185" s="38">
        <v>0</v>
      </c>
      <c r="M185" s="40">
        <v>0</v>
      </c>
      <c r="N185" s="38" t="s">
        <v>25</v>
      </c>
      <c r="O185" s="38" t="s">
        <v>26</v>
      </c>
      <c r="P185" s="58" t="s">
        <v>354</v>
      </c>
      <c r="Q185" s="52">
        <v>3102026393</v>
      </c>
      <c r="R185" s="41" t="s">
        <v>355</v>
      </c>
    </row>
    <row r="186" spans="1:18" s="42" customFormat="1" ht="70.5" customHeight="1" x14ac:dyDescent="0.2">
      <c r="A186" s="1"/>
      <c r="B186" s="46" t="s">
        <v>374</v>
      </c>
      <c r="C186" s="76" t="s">
        <v>378</v>
      </c>
      <c r="D186" s="52">
        <v>4</v>
      </c>
      <c r="E186" s="52">
        <v>5</v>
      </c>
      <c r="F186" s="52">
        <v>8</v>
      </c>
      <c r="G186" s="40">
        <v>1</v>
      </c>
      <c r="H186" s="38" t="s">
        <v>23</v>
      </c>
      <c r="I186" s="38" t="s">
        <v>24</v>
      </c>
      <c r="J186" s="39">
        <v>400000000</v>
      </c>
      <c r="K186" s="39">
        <v>400000000</v>
      </c>
      <c r="L186" s="38">
        <v>0</v>
      </c>
      <c r="M186" s="40">
        <v>0</v>
      </c>
      <c r="N186" s="38" t="s">
        <v>25</v>
      </c>
      <c r="O186" s="38" t="s">
        <v>26</v>
      </c>
      <c r="P186" s="58" t="s">
        <v>354</v>
      </c>
      <c r="Q186" s="52">
        <v>3102026393</v>
      </c>
      <c r="R186" s="41" t="s">
        <v>355</v>
      </c>
    </row>
    <row r="187" spans="1:18" s="42" customFormat="1" ht="70.5" customHeight="1" x14ac:dyDescent="0.2">
      <c r="A187" s="1"/>
      <c r="B187" s="46" t="s">
        <v>374</v>
      </c>
      <c r="C187" s="76" t="s">
        <v>379</v>
      </c>
      <c r="D187" s="52">
        <v>4</v>
      </c>
      <c r="E187" s="52">
        <v>5</v>
      </c>
      <c r="F187" s="52">
        <v>8</v>
      </c>
      <c r="G187" s="40">
        <v>1</v>
      </c>
      <c r="H187" s="38" t="s">
        <v>23</v>
      </c>
      <c r="I187" s="38" t="s">
        <v>24</v>
      </c>
      <c r="J187" s="39">
        <v>200000000</v>
      </c>
      <c r="K187" s="39">
        <v>200000000</v>
      </c>
      <c r="L187" s="38">
        <v>0</v>
      </c>
      <c r="M187" s="40">
        <v>0</v>
      </c>
      <c r="N187" s="38" t="s">
        <v>25</v>
      </c>
      <c r="O187" s="38" t="s">
        <v>26</v>
      </c>
      <c r="P187" s="58" t="s">
        <v>354</v>
      </c>
      <c r="Q187" s="52">
        <v>3102026393</v>
      </c>
      <c r="R187" s="41" t="s">
        <v>355</v>
      </c>
    </row>
    <row r="188" spans="1:18" s="42" customFormat="1" ht="90.75" customHeight="1" x14ac:dyDescent="0.2">
      <c r="A188" s="1"/>
      <c r="B188" s="46" t="s">
        <v>380</v>
      </c>
      <c r="C188" s="54" t="s">
        <v>381</v>
      </c>
      <c r="D188" s="52">
        <v>6</v>
      </c>
      <c r="E188" s="52">
        <v>7</v>
      </c>
      <c r="F188" s="52">
        <v>5</v>
      </c>
      <c r="G188" s="40">
        <v>1</v>
      </c>
      <c r="H188" s="38" t="s">
        <v>23</v>
      </c>
      <c r="I188" s="38" t="s">
        <v>24</v>
      </c>
      <c r="J188" s="39">
        <v>1650000000</v>
      </c>
      <c r="K188" s="39">
        <v>4564000000</v>
      </c>
      <c r="L188" s="38">
        <v>0</v>
      </c>
      <c r="M188" s="40">
        <v>0</v>
      </c>
      <c r="N188" s="38" t="s">
        <v>25</v>
      </c>
      <c r="O188" s="38" t="s">
        <v>26</v>
      </c>
      <c r="P188" s="58" t="s">
        <v>354</v>
      </c>
      <c r="Q188" s="52">
        <v>3102026393</v>
      </c>
      <c r="R188" s="41" t="s">
        <v>355</v>
      </c>
    </row>
    <row r="189" spans="1:18" s="42" customFormat="1" ht="70.5" customHeight="1" x14ac:dyDescent="0.2">
      <c r="A189" s="1"/>
      <c r="B189" s="46" t="s">
        <v>382</v>
      </c>
      <c r="C189" s="54" t="s">
        <v>383</v>
      </c>
      <c r="D189" s="52">
        <v>2</v>
      </c>
      <c r="E189" s="52">
        <v>2</v>
      </c>
      <c r="F189" s="52">
        <v>3</v>
      </c>
      <c r="G189" s="40">
        <v>1</v>
      </c>
      <c r="H189" s="38" t="s">
        <v>23</v>
      </c>
      <c r="I189" s="38" t="s">
        <v>24</v>
      </c>
      <c r="J189" s="39">
        <v>107091000</v>
      </c>
      <c r="K189" s="39">
        <v>107091000</v>
      </c>
      <c r="L189" s="38">
        <v>0</v>
      </c>
      <c r="M189" s="40">
        <v>0</v>
      </c>
      <c r="N189" s="38" t="s">
        <v>25</v>
      </c>
      <c r="O189" s="38" t="s">
        <v>26</v>
      </c>
      <c r="P189" s="58" t="s">
        <v>384</v>
      </c>
      <c r="Q189" s="52">
        <v>3164960058</v>
      </c>
      <c r="R189" s="41" t="s">
        <v>385</v>
      </c>
    </row>
    <row r="190" spans="1:18" s="42" customFormat="1" ht="51" customHeight="1" x14ac:dyDescent="0.2">
      <c r="A190" s="1"/>
      <c r="B190" s="46" t="s">
        <v>111</v>
      </c>
      <c r="C190" s="54" t="s">
        <v>386</v>
      </c>
      <c r="D190" s="52">
        <v>2</v>
      </c>
      <c r="E190" s="52">
        <v>3</v>
      </c>
      <c r="F190" s="52">
        <v>1</v>
      </c>
      <c r="G190" s="40">
        <v>1</v>
      </c>
      <c r="H190" s="38" t="s">
        <v>23</v>
      </c>
      <c r="I190" s="38" t="s">
        <v>24</v>
      </c>
      <c r="J190" s="39">
        <v>36000000</v>
      </c>
      <c r="K190" s="39">
        <v>36000000</v>
      </c>
      <c r="L190" s="38">
        <v>0</v>
      </c>
      <c r="M190" s="40">
        <v>0</v>
      </c>
      <c r="N190" s="38" t="s">
        <v>25</v>
      </c>
      <c r="O190" s="38" t="s">
        <v>26</v>
      </c>
      <c r="P190" s="38" t="s">
        <v>36</v>
      </c>
      <c r="Q190" s="38" t="s">
        <v>101</v>
      </c>
      <c r="R190" s="48" t="s">
        <v>102</v>
      </c>
    </row>
    <row r="191" spans="1:18" s="42" customFormat="1" ht="51" customHeight="1" x14ac:dyDescent="0.2">
      <c r="A191" s="1"/>
      <c r="B191" s="36" t="s">
        <v>184</v>
      </c>
      <c r="C191" s="54" t="s">
        <v>387</v>
      </c>
      <c r="D191" s="52">
        <v>3</v>
      </c>
      <c r="E191" s="52">
        <v>4</v>
      </c>
      <c r="F191" s="52">
        <v>1</v>
      </c>
      <c r="G191" s="40">
        <v>1</v>
      </c>
      <c r="H191" s="38" t="s">
        <v>23</v>
      </c>
      <c r="I191" s="38" t="s">
        <v>24</v>
      </c>
      <c r="J191" s="39">
        <v>5132500</v>
      </c>
      <c r="K191" s="39">
        <v>5132500</v>
      </c>
      <c r="L191" s="38">
        <v>0</v>
      </c>
      <c r="M191" s="40">
        <v>0</v>
      </c>
      <c r="N191" s="38" t="s">
        <v>25</v>
      </c>
      <c r="O191" s="38" t="s">
        <v>26</v>
      </c>
      <c r="P191" s="58" t="s">
        <v>223</v>
      </c>
      <c r="Q191" s="52">
        <v>3107543877</v>
      </c>
      <c r="R191" s="41" t="s">
        <v>224</v>
      </c>
    </row>
    <row r="192" spans="1:18" s="42" customFormat="1" ht="51" customHeight="1" x14ac:dyDescent="0.2">
      <c r="A192" s="1"/>
      <c r="B192" s="36" t="s">
        <v>388</v>
      </c>
      <c r="C192" s="54" t="s">
        <v>389</v>
      </c>
      <c r="D192" s="52">
        <v>3</v>
      </c>
      <c r="E192" s="52">
        <v>4</v>
      </c>
      <c r="F192" s="52">
        <v>1</v>
      </c>
      <c r="G192" s="40">
        <v>1</v>
      </c>
      <c r="H192" s="38" t="s">
        <v>23</v>
      </c>
      <c r="I192" s="38" t="s">
        <v>24</v>
      </c>
      <c r="J192" s="39">
        <v>36300000</v>
      </c>
      <c r="K192" s="39">
        <v>36300000</v>
      </c>
      <c r="L192" s="38">
        <v>0</v>
      </c>
      <c r="M192" s="40">
        <v>0</v>
      </c>
      <c r="N192" s="38" t="s">
        <v>25</v>
      </c>
      <c r="O192" s="38" t="s">
        <v>26</v>
      </c>
      <c r="P192" s="50" t="s">
        <v>204</v>
      </c>
      <c r="Q192" s="40">
        <v>3228159899</v>
      </c>
      <c r="R192" s="47" t="s">
        <v>205</v>
      </c>
    </row>
    <row r="193" spans="1:18" s="42" customFormat="1" ht="66.75" customHeight="1" x14ac:dyDescent="0.2">
      <c r="A193" s="1"/>
      <c r="B193" s="36" t="s">
        <v>390</v>
      </c>
      <c r="C193" s="54" t="s">
        <v>391</v>
      </c>
      <c r="D193" s="52">
        <v>3</v>
      </c>
      <c r="E193" s="52">
        <v>4</v>
      </c>
      <c r="F193" s="52">
        <v>4</v>
      </c>
      <c r="G193" s="40">
        <v>1</v>
      </c>
      <c r="H193" s="38" t="s">
        <v>23</v>
      </c>
      <c r="I193" s="38" t="s">
        <v>24</v>
      </c>
      <c r="J193" s="39">
        <v>279114757</v>
      </c>
      <c r="K193" s="39">
        <v>279114757</v>
      </c>
      <c r="L193" s="38">
        <v>0</v>
      </c>
      <c r="M193" s="40">
        <v>0</v>
      </c>
      <c r="N193" s="38" t="s">
        <v>25</v>
      </c>
      <c r="O193" s="38" t="s">
        <v>26</v>
      </c>
      <c r="P193" s="38" t="s">
        <v>36</v>
      </c>
      <c r="Q193" s="38" t="s">
        <v>44</v>
      </c>
      <c r="R193" s="47" t="s">
        <v>45</v>
      </c>
    </row>
    <row r="194" spans="1:18" s="42" customFormat="1" ht="87.75" customHeight="1" x14ac:dyDescent="0.2">
      <c r="A194" s="1"/>
      <c r="B194" s="77" t="s">
        <v>283</v>
      </c>
      <c r="C194" s="54" t="s">
        <v>392</v>
      </c>
      <c r="D194" s="52">
        <v>3</v>
      </c>
      <c r="E194" s="52">
        <v>4</v>
      </c>
      <c r="F194" s="52">
        <v>3</v>
      </c>
      <c r="G194" s="40">
        <v>1</v>
      </c>
      <c r="H194" s="38" t="s">
        <v>23</v>
      </c>
      <c r="I194" s="38" t="s">
        <v>24</v>
      </c>
      <c r="J194" s="39">
        <v>1402086438</v>
      </c>
      <c r="K194" s="39">
        <v>1402086438</v>
      </c>
      <c r="L194" s="38">
        <v>0</v>
      </c>
      <c r="M194" s="40">
        <v>0</v>
      </c>
      <c r="N194" s="38" t="s">
        <v>25</v>
      </c>
      <c r="O194" s="38" t="s">
        <v>26</v>
      </c>
      <c r="P194" s="74" t="s">
        <v>270</v>
      </c>
      <c r="Q194" s="74">
        <v>3132628447</v>
      </c>
      <c r="R194" s="48" t="s">
        <v>271</v>
      </c>
    </row>
    <row r="195" spans="1:18" s="42" customFormat="1" ht="87.75" customHeight="1" x14ac:dyDescent="0.2">
      <c r="A195" s="1"/>
      <c r="B195" s="36" t="s">
        <v>184</v>
      </c>
      <c r="C195" s="54" t="s">
        <v>393</v>
      </c>
      <c r="D195" s="52">
        <v>4</v>
      </c>
      <c r="E195" s="52">
        <v>5</v>
      </c>
      <c r="F195" s="52">
        <v>6</v>
      </c>
      <c r="G195" s="40">
        <v>1</v>
      </c>
      <c r="H195" s="38" t="s">
        <v>23</v>
      </c>
      <c r="I195" s="38" t="s">
        <v>24</v>
      </c>
      <c r="J195" s="39">
        <v>234210255</v>
      </c>
      <c r="K195" s="39">
        <v>234210255</v>
      </c>
      <c r="L195" s="38">
        <v>0</v>
      </c>
      <c r="M195" s="40">
        <v>0</v>
      </c>
      <c r="N195" s="38" t="s">
        <v>25</v>
      </c>
      <c r="O195" s="38" t="s">
        <v>26</v>
      </c>
      <c r="P195" s="58" t="s">
        <v>223</v>
      </c>
      <c r="Q195" s="52">
        <v>3107543877</v>
      </c>
      <c r="R195" s="41" t="s">
        <v>224</v>
      </c>
    </row>
    <row r="196" spans="1:18" s="42" customFormat="1" ht="87.75" customHeight="1" x14ac:dyDescent="0.2">
      <c r="A196" s="1"/>
      <c r="B196" s="36" t="s">
        <v>394</v>
      </c>
      <c r="C196" s="54" t="s">
        <v>395</v>
      </c>
      <c r="D196" s="52">
        <v>4</v>
      </c>
      <c r="E196" s="52">
        <v>5</v>
      </c>
      <c r="F196" s="52">
        <v>2</v>
      </c>
      <c r="G196" s="40">
        <v>1</v>
      </c>
      <c r="H196" s="38" t="s">
        <v>23</v>
      </c>
      <c r="I196" s="38" t="s">
        <v>24</v>
      </c>
      <c r="J196" s="39">
        <v>4924800</v>
      </c>
      <c r="K196" s="39">
        <v>4924800</v>
      </c>
      <c r="L196" s="38">
        <v>0</v>
      </c>
      <c r="M196" s="40">
        <v>0</v>
      </c>
      <c r="N196" s="38" t="s">
        <v>25</v>
      </c>
      <c r="O196" s="38" t="s">
        <v>26</v>
      </c>
      <c r="P196" s="58" t="s">
        <v>396</v>
      </c>
      <c r="Q196" s="52">
        <v>3046721652</v>
      </c>
      <c r="R196" s="41" t="s">
        <v>397</v>
      </c>
    </row>
    <row r="197" spans="1:18" s="42" customFormat="1" ht="87.75" customHeight="1" x14ac:dyDescent="0.2">
      <c r="A197" s="1"/>
      <c r="B197" s="36" t="s">
        <v>398</v>
      </c>
      <c r="C197" s="54" t="s">
        <v>399</v>
      </c>
      <c r="D197" s="52">
        <v>4</v>
      </c>
      <c r="E197" s="52">
        <v>5</v>
      </c>
      <c r="F197" s="52">
        <v>3</v>
      </c>
      <c r="G197" s="40">
        <v>1</v>
      </c>
      <c r="H197" s="38" t="s">
        <v>23</v>
      </c>
      <c r="I197" s="38" t="s">
        <v>24</v>
      </c>
      <c r="J197" s="39">
        <v>102000000</v>
      </c>
      <c r="K197" s="39">
        <v>102000000</v>
      </c>
      <c r="L197" s="38">
        <v>0</v>
      </c>
      <c r="M197" s="40">
        <v>0</v>
      </c>
      <c r="N197" s="38" t="s">
        <v>25</v>
      </c>
      <c r="O197" s="38" t="s">
        <v>26</v>
      </c>
      <c r="P197" s="38" t="s">
        <v>325</v>
      </c>
      <c r="Q197" s="38" t="s">
        <v>326</v>
      </c>
      <c r="R197" s="41" t="s">
        <v>327</v>
      </c>
    </row>
    <row r="198" spans="1:18" s="42" customFormat="1" ht="87.75" customHeight="1" x14ac:dyDescent="0.2">
      <c r="A198" s="1"/>
      <c r="B198" s="36" t="s">
        <v>400</v>
      </c>
      <c r="C198" s="54" t="s">
        <v>401</v>
      </c>
      <c r="D198" s="52">
        <v>4</v>
      </c>
      <c r="E198" s="52">
        <v>5</v>
      </c>
      <c r="F198" s="52">
        <v>3</v>
      </c>
      <c r="G198" s="40">
        <v>1</v>
      </c>
      <c r="H198" s="38" t="s">
        <v>23</v>
      </c>
      <c r="I198" s="38" t="s">
        <v>24</v>
      </c>
      <c r="J198" s="39">
        <v>45000000</v>
      </c>
      <c r="K198" s="39">
        <v>45000000</v>
      </c>
      <c r="L198" s="38">
        <v>0</v>
      </c>
      <c r="M198" s="40">
        <v>0</v>
      </c>
      <c r="N198" s="38" t="s">
        <v>25</v>
      </c>
      <c r="O198" s="38" t="s">
        <v>26</v>
      </c>
      <c r="P198" s="50" t="s">
        <v>204</v>
      </c>
      <c r="Q198" s="40">
        <v>3228159899</v>
      </c>
      <c r="R198" s="47" t="s">
        <v>205</v>
      </c>
    </row>
    <row r="199" spans="1:18" s="42" customFormat="1" ht="127.5" customHeight="1" x14ac:dyDescent="0.2">
      <c r="A199" s="1"/>
      <c r="B199" s="36" t="s">
        <v>402</v>
      </c>
      <c r="C199" s="54" t="s">
        <v>403</v>
      </c>
      <c r="D199" s="52">
        <v>5</v>
      </c>
      <c r="E199" s="52">
        <v>6</v>
      </c>
      <c r="F199" s="52">
        <v>3</v>
      </c>
      <c r="G199" s="40">
        <v>1</v>
      </c>
      <c r="H199" s="38" t="s">
        <v>23</v>
      </c>
      <c r="I199" s="38" t="s">
        <v>24</v>
      </c>
      <c r="J199" s="39">
        <v>26357310</v>
      </c>
      <c r="K199" s="39">
        <v>26357310</v>
      </c>
      <c r="L199" s="38">
        <v>0</v>
      </c>
      <c r="M199" s="40">
        <v>0</v>
      </c>
      <c r="N199" s="38" t="s">
        <v>25</v>
      </c>
      <c r="O199" s="38" t="s">
        <v>26</v>
      </c>
      <c r="P199" s="50" t="s">
        <v>204</v>
      </c>
      <c r="Q199" s="40">
        <v>3228159899</v>
      </c>
      <c r="R199" s="47" t="s">
        <v>205</v>
      </c>
    </row>
    <row r="200" spans="1:18" s="42" customFormat="1" ht="68.25" customHeight="1" x14ac:dyDescent="0.2">
      <c r="A200" s="1"/>
      <c r="B200" s="46" t="s">
        <v>142</v>
      </c>
      <c r="C200" s="54" t="s">
        <v>404</v>
      </c>
      <c r="D200" s="52">
        <v>5</v>
      </c>
      <c r="E200" s="52">
        <v>6</v>
      </c>
      <c r="F200" s="52">
        <v>1</v>
      </c>
      <c r="G200" s="40">
        <v>1</v>
      </c>
      <c r="H200" s="38" t="s">
        <v>23</v>
      </c>
      <c r="I200" s="38" t="s">
        <v>24</v>
      </c>
      <c r="J200" s="39">
        <v>369311800</v>
      </c>
      <c r="K200" s="39">
        <v>369311800</v>
      </c>
      <c r="L200" s="38">
        <v>0</v>
      </c>
      <c r="M200" s="40">
        <v>0</v>
      </c>
      <c r="N200" s="38" t="s">
        <v>25</v>
      </c>
      <c r="O200" s="38" t="s">
        <v>26</v>
      </c>
      <c r="P200" s="38" t="s">
        <v>36</v>
      </c>
      <c r="Q200" s="38" t="s">
        <v>44</v>
      </c>
      <c r="R200" s="41" t="s">
        <v>137</v>
      </c>
    </row>
    <row r="201" spans="1:18" s="42" customFormat="1" ht="68.25" customHeight="1" x14ac:dyDescent="0.2">
      <c r="A201" s="1"/>
      <c r="B201" s="46" t="s">
        <v>405</v>
      </c>
      <c r="C201" s="54" t="s">
        <v>406</v>
      </c>
      <c r="D201" s="52">
        <v>6</v>
      </c>
      <c r="E201" s="52">
        <v>7</v>
      </c>
      <c r="F201" s="52">
        <v>4</v>
      </c>
      <c r="G201" s="40">
        <v>1</v>
      </c>
      <c r="H201" s="38" t="s">
        <v>23</v>
      </c>
      <c r="I201" s="38" t="s">
        <v>24</v>
      </c>
      <c r="J201" s="39">
        <v>30464000</v>
      </c>
      <c r="K201" s="39">
        <v>30464000</v>
      </c>
      <c r="L201" s="38">
        <v>0</v>
      </c>
      <c r="M201" s="40">
        <v>0</v>
      </c>
      <c r="N201" s="38" t="s">
        <v>25</v>
      </c>
      <c r="O201" s="38" t="s">
        <v>26</v>
      </c>
      <c r="P201" s="38" t="s">
        <v>36</v>
      </c>
      <c r="Q201" s="38" t="s">
        <v>44</v>
      </c>
      <c r="R201" s="41" t="s">
        <v>137</v>
      </c>
    </row>
    <row r="202" spans="1:18" s="42" customFormat="1" ht="109.5" customHeight="1" x14ac:dyDescent="0.2">
      <c r="A202" s="1"/>
      <c r="B202" s="36" t="s">
        <v>328</v>
      </c>
      <c r="C202" s="54" t="s">
        <v>407</v>
      </c>
      <c r="D202" s="52">
        <v>6</v>
      </c>
      <c r="E202" s="52">
        <v>7</v>
      </c>
      <c r="F202" s="52">
        <v>2</v>
      </c>
      <c r="G202" s="40">
        <v>1</v>
      </c>
      <c r="H202" s="38" t="s">
        <v>23</v>
      </c>
      <c r="I202" s="38" t="s">
        <v>24</v>
      </c>
      <c r="J202" s="39">
        <v>240000000</v>
      </c>
      <c r="K202" s="39">
        <v>240000000</v>
      </c>
      <c r="L202" s="38">
        <v>0</v>
      </c>
      <c r="M202" s="40">
        <v>0</v>
      </c>
      <c r="N202" s="38" t="s">
        <v>25</v>
      </c>
      <c r="O202" s="38" t="s">
        <v>26</v>
      </c>
      <c r="P202" s="58" t="s">
        <v>396</v>
      </c>
      <c r="Q202" s="52">
        <v>3046721652</v>
      </c>
      <c r="R202" s="41" t="s">
        <v>397</v>
      </c>
    </row>
    <row r="203" spans="1:18" s="42" customFormat="1" ht="87.75" customHeight="1" x14ac:dyDescent="0.2">
      <c r="A203" s="1"/>
      <c r="B203" s="77" t="s">
        <v>283</v>
      </c>
      <c r="C203" s="54" t="s">
        <v>408</v>
      </c>
      <c r="D203" s="52">
        <v>6</v>
      </c>
      <c r="E203" s="52">
        <v>7</v>
      </c>
      <c r="F203" s="52">
        <v>3</v>
      </c>
      <c r="G203" s="40">
        <v>1</v>
      </c>
      <c r="H203" s="38" t="s">
        <v>23</v>
      </c>
      <c r="I203" s="38" t="s">
        <v>24</v>
      </c>
      <c r="J203" s="39">
        <v>974763429</v>
      </c>
      <c r="K203" s="39">
        <v>974763429</v>
      </c>
      <c r="L203" s="38">
        <v>0</v>
      </c>
      <c r="M203" s="40">
        <v>0</v>
      </c>
      <c r="N203" s="38" t="s">
        <v>25</v>
      </c>
      <c r="O203" s="38" t="s">
        <v>26</v>
      </c>
      <c r="P203" s="58" t="s">
        <v>270</v>
      </c>
      <c r="Q203" s="74">
        <v>3132628447</v>
      </c>
      <c r="R203" s="48" t="s">
        <v>271</v>
      </c>
    </row>
    <row r="204" spans="1:18" s="42" customFormat="1" ht="87.75" customHeight="1" x14ac:dyDescent="0.2">
      <c r="A204" s="1"/>
      <c r="B204" s="77" t="s">
        <v>409</v>
      </c>
      <c r="C204" s="54" t="s">
        <v>410</v>
      </c>
      <c r="D204" s="52">
        <v>6</v>
      </c>
      <c r="E204" s="52">
        <v>7</v>
      </c>
      <c r="F204" s="52">
        <v>2</v>
      </c>
      <c r="G204" s="40">
        <v>1</v>
      </c>
      <c r="H204" s="38" t="s">
        <v>23</v>
      </c>
      <c r="I204" s="38" t="s">
        <v>24</v>
      </c>
      <c r="J204" s="39">
        <v>15000000</v>
      </c>
      <c r="K204" s="39">
        <v>15000000</v>
      </c>
      <c r="L204" s="38">
        <v>0</v>
      </c>
      <c r="M204" s="40">
        <v>0</v>
      </c>
      <c r="N204" s="38" t="s">
        <v>25</v>
      </c>
      <c r="O204" s="38" t="s">
        <v>26</v>
      </c>
      <c r="P204" s="38" t="s">
        <v>36</v>
      </c>
      <c r="Q204" s="38" t="s">
        <v>44</v>
      </c>
      <c r="R204" s="41" t="s">
        <v>411</v>
      </c>
    </row>
    <row r="205" spans="1:18" s="42" customFormat="1" ht="87.75" customHeight="1" x14ac:dyDescent="0.2">
      <c r="A205" s="1"/>
      <c r="B205" s="77" t="s">
        <v>412</v>
      </c>
      <c r="C205" s="54" t="s">
        <v>413</v>
      </c>
      <c r="D205" s="52">
        <v>6</v>
      </c>
      <c r="E205" s="52">
        <v>7</v>
      </c>
      <c r="F205" s="52">
        <v>1</v>
      </c>
      <c r="G205" s="40">
        <v>1</v>
      </c>
      <c r="H205" s="38" t="s">
        <v>23</v>
      </c>
      <c r="I205" s="38" t="s">
        <v>24</v>
      </c>
      <c r="J205" s="39">
        <v>122648000</v>
      </c>
      <c r="K205" s="39">
        <v>122648000</v>
      </c>
      <c r="L205" s="38">
        <v>0</v>
      </c>
      <c r="M205" s="40">
        <v>0</v>
      </c>
      <c r="N205" s="38" t="s">
        <v>25</v>
      </c>
      <c r="O205" s="38" t="s">
        <v>26</v>
      </c>
      <c r="P205" s="38" t="s">
        <v>36</v>
      </c>
      <c r="Q205" s="38" t="s">
        <v>44</v>
      </c>
      <c r="R205" s="41" t="s">
        <v>137</v>
      </c>
    </row>
    <row r="206" spans="1:18" s="42" customFormat="1" ht="87.75" customHeight="1" x14ac:dyDescent="0.2">
      <c r="A206" s="1"/>
      <c r="B206" s="77" t="s">
        <v>412</v>
      </c>
      <c r="C206" s="54" t="s">
        <v>414</v>
      </c>
      <c r="D206" s="52">
        <v>6</v>
      </c>
      <c r="E206" s="52">
        <v>7</v>
      </c>
      <c r="F206" s="52">
        <v>2</v>
      </c>
      <c r="G206" s="40">
        <v>1</v>
      </c>
      <c r="H206" s="38" t="s">
        <v>23</v>
      </c>
      <c r="I206" s="38" t="s">
        <v>24</v>
      </c>
      <c r="J206" s="39">
        <v>560155061</v>
      </c>
      <c r="K206" s="39">
        <v>560155061</v>
      </c>
      <c r="L206" s="38">
        <v>0</v>
      </c>
      <c r="M206" s="40">
        <v>0</v>
      </c>
      <c r="N206" s="38" t="s">
        <v>25</v>
      </c>
      <c r="O206" s="38" t="s">
        <v>26</v>
      </c>
      <c r="P206" s="38" t="s">
        <v>36</v>
      </c>
      <c r="Q206" s="38" t="s">
        <v>44</v>
      </c>
      <c r="R206" s="41" t="s">
        <v>137</v>
      </c>
    </row>
    <row r="207" spans="1:18" s="42" customFormat="1" ht="87.75" customHeight="1" x14ac:dyDescent="0.2">
      <c r="A207" s="1"/>
      <c r="B207" s="77" t="s">
        <v>412</v>
      </c>
      <c r="C207" s="54" t="s">
        <v>415</v>
      </c>
      <c r="D207" s="52">
        <v>6</v>
      </c>
      <c r="E207" s="52">
        <v>7</v>
      </c>
      <c r="F207" s="52">
        <v>2</v>
      </c>
      <c r="G207" s="40">
        <v>1</v>
      </c>
      <c r="H207" s="38" t="s">
        <v>23</v>
      </c>
      <c r="I207" s="38" t="s">
        <v>24</v>
      </c>
      <c r="J207" s="39">
        <v>18980000</v>
      </c>
      <c r="K207" s="39">
        <v>18980000</v>
      </c>
      <c r="L207" s="38">
        <v>0</v>
      </c>
      <c r="M207" s="40">
        <v>0</v>
      </c>
      <c r="N207" s="38" t="s">
        <v>25</v>
      </c>
      <c r="O207" s="38" t="s">
        <v>26</v>
      </c>
      <c r="P207" s="38" t="s">
        <v>36</v>
      </c>
      <c r="Q207" s="38" t="s">
        <v>44</v>
      </c>
      <c r="R207" s="41" t="s">
        <v>137</v>
      </c>
    </row>
    <row r="208" spans="1:18" s="42" customFormat="1" ht="87.75" customHeight="1" x14ac:dyDescent="0.2">
      <c r="A208" s="1"/>
      <c r="B208" s="77" t="s">
        <v>412</v>
      </c>
      <c r="C208" s="54" t="s">
        <v>416</v>
      </c>
      <c r="D208" s="52">
        <v>6</v>
      </c>
      <c r="E208" s="52">
        <v>7</v>
      </c>
      <c r="F208" s="52">
        <v>2</v>
      </c>
      <c r="G208" s="40">
        <v>1</v>
      </c>
      <c r="H208" s="38" t="s">
        <v>23</v>
      </c>
      <c r="I208" s="38" t="s">
        <v>24</v>
      </c>
      <c r="J208" s="39">
        <v>23647500</v>
      </c>
      <c r="K208" s="39">
        <v>23647500</v>
      </c>
      <c r="L208" s="38">
        <v>0</v>
      </c>
      <c r="M208" s="40">
        <v>0</v>
      </c>
      <c r="N208" s="38" t="s">
        <v>25</v>
      </c>
      <c r="O208" s="38" t="s">
        <v>26</v>
      </c>
      <c r="P208" s="38" t="s">
        <v>36</v>
      </c>
      <c r="Q208" s="38" t="s">
        <v>44</v>
      </c>
      <c r="R208" s="41" t="s">
        <v>137</v>
      </c>
    </row>
    <row r="209" spans="1:18" s="42" customFormat="1" ht="87.75" customHeight="1" x14ac:dyDescent="0.2">
      <c r="A209" s="1"/>
      <c r="B209" s="77" t="s">
        <v>412</v>
      </c>
      <c r="C209" s="54" t="s">
        <v>417</v>
      </c>
      <c r="D209" s="52">
        <v>6</v>
      </c>
      <c r="E209" s="52">
        <v>7</v>
      </c>
      <c r="F209" s="52">
        <v>2</v>
      </c>
      <c r="G209" s="40">
        <v>1</v>
      </c>
      <c r="H209" s="38" t="s">
        <v>23</v>
      </c>
      <c r="I209" s="38" t="s">
        <v>24</v>
      </c>
      <c r="J209" s="39">
        <v>14120000</v>
      </c>
      <c r="K209" s="39">
        <v>14120000</v>
      </c>
      <c r="L209" s="38">
        <v>0</v>
      </c>
      <c r="M209" s="40">
        <v>0</v>
      </c>
      <c r="N209" s="38" t="s">
        <v>25</v>
      </c>
      <c r="O209" s="38" t="s">
        <v>26</v>
      </c>
      <c r="P209" s="38" t="s">
        <v>36</v>
      </c>
      <c r="Q209" s="38" t="s">
        <v>44</v>
      </c>
      <c r="R209" s="41" t="s">
        <v>137</v>
      </c>
    </row>
    <row r="210" spans="1:18" s="42" customFormat="1" ht="87.75" customHeight="1" x14ac:dyDescent="0.2">
      <c r="A210" s="1"/>
      <c r="B210" s="77" t="s">
        <v>287</v>
      </c>
      <c r="C210" s="54" t="s">
        <v>418</v>
      </c>
      <c r="D210" s="52">
        <v>6</v>
      </c>
      <c r="E210" s="52">
        <v>7</v>
      </c>
      <c r="F210" s="52">
        <v>1</v>
      </c>
      <c r="G210" s="40">
        <v>1</v>
      </c>
      <c r="H210" s="38" t="s">
        <v>23</v>
      </c>
      <c r="I210" s="38" t="s">
        <v>24</v>
      </c>
      <c r="J210" s="39">
        <v>120000000</v>
      </c>
      <c r="K210" s="39">
        <v>120000000</v>
      </c>
      <c r="L210" s="38">
        <v>0</v>
      </c>
      <c r="M210" s="40">
        <v>0</v>
      </c>
      <c r="N210" s="38" t="s">
        <v>25</v>
      </c>
      <c r="O210" s="38" t="s">
        <v>26</v>
      </c>
      <c r="P210" s="74" t="s">
        <v>270</v>
      </c>
      <c r="Q210" s="74">
        <v>3132628447</v>
      </c>
      <c r="R210" s="48" t="s">
        <v>271</v>
      </c>
    </row>
    <row r="211" spans="1:18" s="42" customFormat="1" ht="87.75" customHeight="1" x14ac:dyDescent="0.2">
      <c r="A211" s="1"/>
      <c r="B211" s="77" t="s">
        <v>419</v>
      </c>
      <c r="C211" s="54" t="s">
        <v>420</v>
      </c>
      <c r="D211" s="52">
        <v>7</v>
      </c>
      <c r="E211" s="52">
        <v>7</v>
      </c>
      <c r="F211" s="52">
        <v>2</v>
      </c>
      <c r="G211" s="40">
        <v>1</v>
      </c>
      <c r="H211" s="38" t="s">
        <v>23</v>
      </c>
      <c r="I211" s="38" t="s">
        <v>24</v>
      </c>
      <c r="J211" s="39">
        <v>142500000</v>
      </c>
      <c r="K211" s="39">
        <v>142500000</v>
      </c>
      <c r="L211" s="38">
        <v>0</v>
      </c>
      <c r="M211" s="40">
        <v>0</v>
      </c>
      <c r="N211" s="38" t="s">
        <v>25</v>
      </c>
      <c r="O211" s="38" t="s">
        <v>26</v>
      </c>
      <c r="P211" s="58" t="s">
        <v>396</v>
      </c>
      <c r="Q211" s="52">
        <v>3046721652</v>
      </c>
      <c r="R211" s="41" t="s">
        <v>397</v>
      </c>
    </row>
    <row r="212" spans="1:18" s="35" customFormat="1" ht="69.75" customHeight="1" x14ac:dyDescent="0.2">
      <c r="A212" s="28" t="s">
        <v>421</v>
      </c>
      <c r="B212" s="77" t="s">
        <v>285</v>
      </c>
      <c r="C212" s="51" t="s">
        <v>286</v>
      </c>
      <c r="D212" s="52">
        <v>7</v>
      </c>
      <c r="E212" s="52">
        <v>8</v>
      </c>
      <c r="F212" s="52">
        <v>2</v>
      </c>
      <c r="G212" s="40">
        <v>1</v>
      </c>
      <c r="H212" s="38" t="s">
        <v>23</v>
      </c>
      <c r="I212" s="38" t="s">
        <v>24</v>
      </c>
      <c r="J212" s="39">
        <v>44938130</v>
      </c>
      <c r="K212" s="39">
        <v>44938130</v>
      </c>
      <c r="L212" s="38">
        <v>0</v>
      </c>
      <c r="M212" s="40">
        <v>0</v>
      </c>
      <c r="N212" s="38" t="s">
        <v>25</v>
      </c>
      <c r="O212" s="38" t="s">
        <v>26</v>
      </c>
      <c r="P212" s="74" t="s">
        <v>270</v>
      </c>
      <c r="Q212" s="74">
        <v>3132628447</v>
      </c>
      <c r="R212" s="48" t="s">
        <v>271</v>
      </c>
    </row>
    <row r="213" spans="1:18" s="35" customFormat="1" ht="69.75" customHeight="1" x14ac:dyDescent="0.2">
      <c r="A213" s="28"/>
      <c r="B213" s="46" t="s">
        <v>412</v>
      </c>
      <c r="C213" s="51" t="s">
        <v>422</v>
      </c>
      <c r="D213" s="52">
        <v>7</v>
      </c>
      <c r="E213" s="52">
        <v>7</v>
      </c>
      <c r="F213" s="52">
        <v>2</v>
      </c>
      <c r="G213" s="40">
        <v>1</v>
      </c>
      <c r="H213" s="38" t="s">
        <v>23</v>
      </c>
      <c r="I213" s="38" t="s">
        <v>24</v>
      </c>
      <c r="J213" s="39">
        <v>11800000</v>
      </c>
      <c r="K213" s="39">
        <v>11800000</v>
      </c>
      <c r="L213" s="38">
        <v>0</v>
      </c>
      <c r="M213" s="40">
        <v>0</v>
      </c>
      <c r="N213" s="38" t="s">
        <v>25</v>
      </c>
      <c r="O213" s="38" t="s">
        <v>26</v>
      </c>
      <c r="P213" s="38" t="s">
        <v>36</v>
      </c>
      <c r="Q213" s="38" t="s">
        <v>44</v>
      </c>
      <c r="R213" s="41" t="s">
        <v>137</v>
      </c>
    </row>
    <row r="214" spans="1:18" s="35" customFormat="1" ht="86.25" customHeight="1" x14ac:dyDescent="0.2">
      <c r="A214" s="28"/>
      <c r="B214" s="77" t="s">
        <v>412</v>
      </c>
      <c r="C214" s="51" t="s">
        <v>423</v>
      </c>
      <c r="D214" s="52">
        <v>7</v>
      </c>
      <c r="E214" s="52">
        <v>7</v>
      </c>
      <c r="F214" s="52">
        <v>1</v>
      </c>
      <c r="G214" s="40">
        <v>1</v>
      </c>
      <c r="H214" s="38" t="s">
        <v>23</v>
      </c>
      <c r="I214" s="38" t="s">
        <v>24</v>
      </c>
      <c r="J214" s="39">
        <v>36715000</v>
      </c>
      <c r="K214" s="39">
        <v>36715000</v>
      </c>
      <c r="L214" s="38">
        <v>0</v>
      </c>
      <c r="M214" s="40">
        <v>0</v>
      </c>
      <c r="N214" s="38" t="s">
        <v>25</v>
      </c>
      <c r="O214" s="38" t="s">
        <v>26</v>
      </c>
      <c r="P214" s="38" t="s">
        <v>36</v>
      </c>
      <c r="Q214" s="38" t="s">
        <v>44</v>
      </c>
      <c r="R214" s="41" t="s">
        <v>137</v>
      </c>
    </row>
    <row r="215" spans="1:18" s="35" customFormat="1" ht="69.75" customHeight="1" x14ac:dyDescent="0.2">
      <c r="A215" s="28"/>
      <c r="B215" s="77" t="s">
        <v>424</v>
      </c>
      <c r="C215" s="51" t="s">
        <v>425</v>
      </c>
      <c r="D215" s="52">
        <v>7</v>
      </c>
      <c r="E215" s="52">
        <v>7</v>
      </c>
      <c r="F215" s="52">
        <v>2</v>
      </c>
      <c r="G215" s="40">
        <v>1</v>
      </c>
      <c r="H215" s="38" t="s">
        <v>23</v>
      </c>
      <c r="I215" s="38" t="s">
        <v>24</v>
      </c>
      <c r="J215" s="39">
        <v>122625100</v>
      </c>
      <c r="K215" s="39">
        <v>122625100</v>
      </c>
      <c r="L215" s="38">
        <v>0</v>
      </c>
      <c r="M215" s="40">
        <v>0</v>
      </c>
      <c r="N215" s="38" t="s">
        <v>25</v>
      </c>
      <c r="O215" s="38" t="s">
        <v>26</v>
      </c>
      <c r="P215" s="38" t="s">
        <v>36</v>
      </c>
      <c r="Q215" s="38" t="s">
        <v>44</v>
      </c>
      <c r="R215" s="41" t="s">
        <v>137</v>
      </c>
    </row>
    <row r="216" spans="1:18" s="35" customFormat="1" ht="69.75" customHeight="1" x14ac:dyDescent="0.2">
      <c r="A216" s="28"/>
      <c r="B216" s="77" t="s">
        <v>412</v>
      </c>
      <c r="C216" s="51" t="s">
        <v>426</v>
      </c>
      <c r="D216" s="52">
        <v>7</v>
      </c>
      <c r="E216" s="52">
        <v>7</v>
      </c>
      <c r="F216" s="52">
        <v>1</v>
      </c>
      <c r="G216" s="40">
        <v>1</v>
      </c>
      <c r="H216" s="38" t="s">
        <v>23</v>
      </c>
      <c r="I216" s="38" t="s">
        <v>24</v>
      </c>
      <c r="J216" s="39">
        <v>80518100</v>
      </c>
      <c r="K216" s="39">
        <v>80518100</v>
      </c>
      <c r="L216" s="38">
        <v>0</v>
      </c>
      <c r="M216" s="40">
        <v>0</v>
      </c>
      <c r="N216" s="38" t="s">
        <v>25</v>
      </c>
      <c r="O216" s="38" t="s">
        <v>26</v>
      </c>
      <c r="P216" s="38" t="s">
        <v>36</v>
      </c>
      <c r="Q216" s="38" t="s">
        <v>44</v>
      </c>
      <c r="R216" s="41" t="s">
        <v>137</v>
      </c>
    </row>
    <row r="217" spans="1:18" s="35" customFormat="1" ht="69.75" customHeight="1" x14ac:dyDescent="0.2">
      <c r="A217" s="28"/>
      <c r="B217" s="77" t="s">
        <v>412</v>
      </c>
      <c r="C217" s="51" t="s">
        <v>427</v>
      </c>
      <c r="D217" s="52">
        <v>7</v>
      </c>
      <c r="E217" s="52">
        <v>7</v>
      </c>
      <c r="F217" s="52">
        <v>1</v>
      </c>
      <c r="G217" s="40">
        <v>1</v>
      </c>
      <c r="H217" s="38" t="s">
        <v>23</v>
      </c>
      <c r="I217" s="38" t="s">
        <v>24</v>
      </c>
      <c r="J217" s="39">
        <v>40552200</v>
      </c>
      <c r="K217" s="39">
        <v>40552200</v>
      </c>
      <c r="L217" s="38">
        <v>0</v>
      </c>
      <c r="M217" s="40">
        <v>0</v>
      </c>
      <c r="N217" s="38" t="s">
        <v>25</v>
      </c>
      <c r="O217" s="38" t="s">
        <v>26</v>
      </c>
      <c r="P217" s="38" t="s">
        <v>36</v>
      </c>
      <c r="Q217" s="38" t="s">
        <v>44</v>
      </c>
      <c r="R217" s="41" t="s">
        <v>137</v>
      </c>
    </row>
    <row r="218" spans="1:18" s="35" customFormat="1" ht="69.75" customHeight="1" x14ac:dyDescent="0.2">
      <c r="A218" s="28"/>
      <c r="B218" s="77" t="s">
        <v>412</v>
      </c>
      <c r="C218" s="51" t="s">
        <v>428</v>
      </c>
      <c r="D218" s="52">
        <v>7</v>
      </c>
      <c r="E218" s="52">
        <v>7</v>
      </c>
      <c r="F218" s="52">
        <v>1</v>
      </c>
      <c r="G218" s="40">
        <v>1</v>
      </c>
      <c r="H218" s="38" t="s">
        <v>23</v>
      </c>
      <c r="I218" s="38" t="s">
        <v>24</v>
      </c>
      <c r="J218" s="39">
        <v>150000000</v>
      </c>
      <c r="K218" s="39">
        <v>150000000</v>
      </c>
      <c r="L218" s="38">
        <v>0</v>
      </c>
      <c r="M218" s="40">
        <v>0</v>
      </c>
      <c r="N218" s="38" t="s">
        <v>25</v>
      </c>
      <c r="O218" s="38" t="s">
        <v>26</v>
      </c>
      <c r="P218" s="38" t="s">
        <v>36</v>
      </c>
      <c r="Q218" s="38" t="s">
        <v>44</v>
      </c>
      <c r="R218" s="41" t="s">
        <v>137</v>
      </c>
    </row>
    <row r="219" spans="1:18" s="35" customFormat="1" ht="69.75" customHeight="1" x14ac:dyDescent="0.2">
      <c r="A219" s="28"/>
      <c r="B219" s="77" t="s">
        <v>142</v>
      </c>
      <c r="C219" s="51" t="s">
        <v>429</v>
      </c>
      <c r="D219" s="52">
        <v>7</v>
      </c>
      <c r="E219" s="52">
        <v>7</v>
      </c>
      <c r="F219" s="52">
        <v>1</v>
      </c>
      <c r="G219" s="40">
        <v>1</v>
      </c>
      <c r="H219" s="38" t="s">
        <v>23</v>
      </c>
      <c r="I219" s="38" t="s">
        <v>24</v>
      </c>
      <c r="J219" s="39">
        <v>111000000</v>
      </c>
      <c r="K219" s="39">
        <v>111000000</v>
      </c>
      <c r="L219" s="38">
        <v>0</v>
      </c>
      <c r="M219" s="40">
        <v>0</v>
      </c>
      <c r="N219" s="38" t="s">
        <v>25</v>
      </c>
      <c r="O219" s="38" t="s">
        <v>26</v>
      </c>
      <c r="P219" s="38" t="s">
        <v>36</v>
      </c>
      <c r="Q219" s="38" t="s">
        <v>44</v>
      </c>
      <c r="R219" s="41" t="s">
        <v>137</v>
      </c>
    </row>
    <row r="220" spans="1:18" s="35" customFormat="1" ht="69.75" customHeight="1" x14ac:dyDescent="0.2">
      <c r="A220" s="28"/>
      <c r="B220" s="77" t="s">
        <v>142</v>
      </c>
      <c r="C220" s="51" t="s">
        <v>430</v>
      </c>
      <c r="D220" s="52">
        <v>7</v>
      </c>
      <c r="E220" s="52">
        <v>8</v>
      </c>
      <c r="F220" s="52">
        <v>1</v>
      </c>
      <c r="G220" s="40">
        <v>1</v>
      </c>
      <c r="H220" s="38" t="s">
        <v>23</v>
      </c>
      <c r="I220" s="38" t="s">
        <v>24</v>
      </c>
      <c r="J220" s="39">
        <v>176600000</v>
      </c>
      <c r="K220" s="39">
        <v>176600000</v>
      </c>
      <c r="L220" s="38">
        <v>0</v>
      </c>
      <c r="M220" s="40">
        <v>0</v>
      </c>
      <c r="N220" s="38" t="s">
        <v>25</v>
      </c>
      <c r="O220" s="38" t="s">
        <v>26</v>
      </c>
      <c r="P220" s="38" t="s">
        <v>36</v>
      </c>
      <c r="Q220" s="38" t="s">
        <v>44</v>
      </c>
      <c r="R220" s="41" t="s">
        <v>137</v>
      </c>
    </row>
    <row r="221" spans="1:18" s="35" customFormat="1" ht="69.75" customHeight="1" x14ac:dyDescent="0.2">
      <c r="A221" s="28"/>
      <c r="B221" s="77" t="s">
        <v>142</v>
      </c>
      <c r="C221" s="51" t="s">
        <v>431</v>
      </c>
      <c r="D221" s="52">
        <v>7</v>
      </c>
      <c r="E221" s="52">
        <v>8</v>
      </c>
      <c r="F221" s="52">
        <v>1</v>
      </c>
      <c r="G221" s="40">
        <v>1</v>
      </c>
      <c r="H221" s="38" t="s">
        <v>23</v>
      </c>
      <c r="I221" s="38" t="s">
        <v>24</v>
      </c>
      <c r="J221" s="39">
        <v>118980000</v>
      </c>
      <c r="K221" s="39">
        <v>118980000</v>
      </c>
      <c r="L221" s="38">
        <v>0</v>
      </c>
      <c r="M221" s="40">
        <v>0</v>
      </c>
      <c r="N221" s="38" t="s">
        <v>25</v>
      </c>
      <c r="O221" s="38" t="s">
        <v>26</v>
      </c>
      <c r="P221" s="38" t="s">
        <v>36</v>
      </c>
      <c r="Q221" s="38" t="s">
        <v>44</v>
      </c>
      <c r="R221" s="41" t="s">
        <v>137</v>
      </c>
    </row>
    <row r="222" spans="1:18" s="35" customFormat="1" ht="69.75" customHeight="1" x14ac:dyDescent="0.2">
      <c r="A222" s="28"/>
      <c r="B222" s="77" t="s">
        <v>432</v>
      </c>
      <c r="C222" s="51" t="s">
        <v>433</v>
      </c>
      <c r="D222" s="52">
        <v>7</v>
      </c>
      <c r="E222" s="52">
        <v>8</v>
      </c>
      <c r="F222" s="52">
        <v>2</v>
      </c>
      <c r="G222" s="40">
        <v>1</v>
      </c>
      <c r="H222" s="38" t="s">
        <v>23</v>
      </c>
      <c r="I222" s="38" t="s">
        <v>24</v>
      </c>
      <c r="J222" s="39">
        <v>10000000</v>
      </c>
      <c r="K222" s="39">
        <v>10000000</v>
      </c>
      <c r="L222" s="38">
        <v>0</v>
      </c>
      <c r="M222" s="40">
        <v>0</v>
      </c>
      <c r="N222" s="38" t="s">
        <v>25</v>
      </c>
      <c r="O222" s="38" t="s">
        <v>26</v>
      </c>
      <c r="P222" s="38" t="s">
        <v>36</v>
      </c>
      <c r="Q222" s="38" t="s">
        <v>44</v>
      </c>
      <c r="R222" s="41" t="s">
        <v>137</v>
      </c>
    </row>
    <row r="223" spans="1:18" s="35" customFormat="1" ht="51" x14ac:dyDescent="0.2">
      <c r="A223" s="28"/>
      <c r="B223" s="77" t="s">
        <v>62</v>
      </c>
      <c r="C223" s="51" t="s">
        <v>434</v>
      </c>
      <c r="D223" s="52">
        <v>7</v>
      </c>
      <c r="E223" s="52">
        <v>8</v>
      </c>
      <c r="F223" s="52">
        <v>1</v>
      </c>
      <c r="G223" s="40">
        <v>1</v>
      </c>
      <c r="H223" s="38" t="s">
        <v>23</v>
      </c>
      <c r="I223" s="38" t="s">
        <v>24</v>
      </c>
      <c r="J223" s="39">
        <v>200000000</v>
      </c>
      <c r="K223" s="39">
        <v>200000000</v>
      </c>
      <c r="L223" s="38">
        <v>0</v>
      </c>
      <c r="M223" s="40">
        <v>0</v>
      </c>
      <c r="N223" s="38" t="s">
        <v>25</v>
      </c>
      <c r="O223" s="38" t="s">
        <v>26</v>
      </c>
      <c r="P223" s="74" t="s">
        <v>270</v>
      </c>
      <c r="Q223" s="74">
        <v>3132628447</v>
      </c>
      <c r="R223" s="48" t="s">
        <v>271</v>
      </c>
    </row>
    <row r="224" spans="1:18" s="35" customFormat="1" ht="78.75" customHeight="1" x14ac:dyDescent="0.2">
      <c r="A224" s="28"/>
      <c r="B224" s="77" t="s">
        <v>283</v>
      </c>
      <c r="C224" s="51" t="s">
        <v>435</v>
      </c>
      <c r="D224" s="52">
        <v>7</v>
      </c>
      <c r="E224" s="52">
        <v>8</v>
      </c>
      <c r="F224" s="52">
        <v>2</v>
      </c>
      <c r="G224" s="40">
        <v>1</v>
      </c>
      <c r="H224" s="38" t="s">
        <v>23</v>
      </c>
      <c r="I224" s="38" t="s">
        <v>24</v>
      </c>
      <c r="J224" s="39">
        <v>57000945</v>
      </c>
      <c r="K224" s="39">
        <v>57000945</v>
      </c>
      <c r="L224" s="38">
        <v>0</v>
      </c>
      <c r="M224" s="40">
        <v>0</v>
      </c>
      <c r="N224" s="38" t="s">
        <v>25</v>
      </c>
      <c r="O224" s="38" t="s">
        <v>26</v>
      </c>
      <c r="P224" s="74" t="s">
        <v>270</v>
      </c>
      <c r="Q224" s="74">
        <v>3132628447</v>
      </c>
      <c r="R224" s="48" t="s">
        <v>271</v>
      </c>
    </row>
    <row r="225" spans="1:18" s="35" customFormat="1" ht="78.75" customHeight="1" x14ac:dyDescent="0.2">
      <c r="A225" s="28"/>
      <c r="B225" s="77" t="s">
        <v>292</v>
      </c>
      <c r="C225" s="51" t="s">
        <v>436</v>
      </c>
      <c r="D225" s="52">
        <v>8</v>
      </c>
      <c r="E225" s="52">
        <v>8</v>
      </c>
      <c r="F225" s="52">
        <v>2</v>
      </c>
      <c r="G225" s="40">
        <v>1</v>
      </c>
      <c r="H225" s="38" t="s">
        <v>23</v>
      </c>
      <c r="I225" s="38" t="s">
        <v>24</v>
      </c>
      <c r="J225" s="39">
        <v>98000000</v>
      </c>
      <c r="K225" s="39">
        <v>98000000</v>
      </c>
      <c r="L225" s="38">
        <v>0</v>
      </c>
      <c r="M225" s="40">
        <v>0</v>
      </c>
      <c r="N225" s="38" t="s">
        <v>25</v>
      </c>
      <c r="O225" s="38" t="s">
        <v>26</v>
      </c>
      <c r="P225" s="74" t="s">
        <v>36</v>
      </c>
      <c r="Q225" s="38" t="s">
        <v>44</v>
      </c>
      <c r="R225" s="41" t="s">
        <v>411</v>
      </c>
    </row>
    <row r="226" spans="1:18" s="35" customFormat="1" ht="78.75" customHeight="1" x14ac:dyDescent="0.2">
      <c r="A226" s="28"/>
      <c r="B226" s="77" t="s">
        <v>283</v>
      </c>
      <c r="C226" s="51" t="s">
        <v>437</v>
      </c>
      <c r="D226" s="52">
        <v>8</v>
      </c>
      <c r="E226" s="52">
        <v>8</v>
      </c>
      <c r="F226" s="52">
        <v>2</v>
      </c>
      <c r="G226" s="40">
        <v>1</v>
      </c>
      <c r="H226" s="38" t="s">
        <v>23</v>
      </c>
      <c r="I226" s="38" t="s">
        <v>24</v>
      </c>
      <c r="J226" s="39">
        <v>58830400</v>
      </c>
      <c r="K226" s="39">
        <v>58830400</v>
      </c>
      <c r="L226" s="38">
        <v>0</v>
      </c>
      <c r="M226" s="40">
        <v>0</v>
      </c>
      <c r="N226" s="38" t="s">
        <v>25</v>
      </c>
      <c r="O226" s="38" t="s">
        <v>26</v>
      </c>
      <c r="P226" s="74" t="s">
        <v>270</v>
      </c>
      <c r="Q226" s="74">
        <v>3132628447</v>
      </c>
      <c r="R226" s="48" t="s">
        <v>271</v>
      </c>
    </row>
    <row r="227" spans="1:18" s="35" customFormat="1" ht="78.75" customHeight="1" x14ac:dyDescent="0.2">
      <c r="A227" s="28"/>
      <c r="B227" s="77" t="s">
        <v>51</v>
      </c>
      <c r="C227" s="51" t="s">
        <v>438</v>
      </c>
      <c r="D227" s="52">
        <v>8</v>
      </c>
      <c r="E227" s="52">
        <v>8</v>
      </c>
      <c r="F227" s="52">
        <v>2</v>
      </c>
      <c r="G227" s="40">
        <v>1</v>
      </c>
      <c r="H227" s="38" t="s">
        <v>23</v>
      </c>
      <c r="I227" s="38" t="s">
        <v>24</v>
      </c>
      <c r="J227" s="39">
        <v>43100000</v>
      </c>
      <c r="K227" s="39">
        <v>43100000</v>
      </c>
      <c r="L227" s="38">
        <v>0</v>
      </c>
      <c r="M227" s="40">
        <v>0</v>
      </c>
      <c r="N227" s="38" t="s">
        <v>25</v>
      </c>
      <c r="O227" s="38" t="s">
        <v>26</v>
      </c>
      <c r="P227" s="74" t="s">
        <v>36</v>
      </c>
      <c r="Q227" s="38" t="s">
        <v>44</v>
      </c>
      <c r="R227" s="41" t="s">
        <v>411</v>
      </c>
    </row>
    <row r="228" spans="1:18" s="35" customFormat="1" ht="78.75" customHeight="1" x14ac:dyDescent="0.2">
      <c r="A228" s="28"/>
      <c r="B228" s="77" t="s">
        <v>439</v>
      </c>
      <c r="C228" s="51" t="s">
        <v>440</v>
      </c>
      <c r="D228" s="52">
        <v>8</v>
      </c>
      <c r="E228" s="52">
        <v>9</v>
      </c>
      <c r="F228" s="52">
        <v>2</v>
      </c>
      <c r="G228" s="40">
        <v>1</v>
      </c>
      <c r="H228" s="38" t="s">
        <v>23</v>
      </c>
      <c r="I228" s="38" t="s">
        <v>24</v>
      </c>
      <c r="J228" s="39">
        <v>140000000</v>
      </c>
      <c r="K228" s="39">
        <v>140000000</v>
      </c>
      <c r="L228" s="38">
        <v>0</v>
      </c>
      <c r="M228" s="40">
        <v>0</v>
      </c>
      <c r="N228" s="38" t="s">
        <v>25</v>
      </c>
      <c r="O228" s="38" t="s">
        <v>26</v>
      </c>
      <c r="P228" s="38" t="s">
        <v>36</v>
      </c>
      <c r="Q228" s="38" t="s">
        <v>44</v>
      </c>
      <c r="R228" s="41" t="s">
        <v>137</v>
      </c>
    </row>
    <row r="229" spans="1:18" s="35" customFormat="1" ht="78.75" customHeight="1" x14ac:dyDescent="0.2">
      <c r="A229" s="28"/>
      <c r="B229" s="77" t="s">
        <v>412</v>
      </c>
      <c r="C229" s="51" t="s">
        <v>441</v>
      </c>
      <c r="D229" s="52">
        <v>8</v>
      </c>
      <c r="E229" s="52">
        <v>9</v>
      </c>
      <c r="F229" s="52">
        <v>1</v>
      </c>
      <c r="G229" s="40">
        <v>1</v>
      </c>
      <c r="H229" s="38" t="s">
        <v>23</v>
      </c>
      <c r="I229" s="38" t="s">
        <v>24</v>
      </c>
      <c r="J229" s="39">
        <v>50000000</v>
      </c>
      <c r="K229" s="39">
        <v>50000000</v>
      </c>
      <c r="L229" s="38">
        <v>0</v>
      </c>
      <c r="M229" s="40">
        <v>0</v>
      </c>
      <c r="N229" s="38" t="s">
        <v>25</v>
      </c>
      <c r="O229" s="38" t="s">
        <v>26</v>
      </c>
      <c r="P229" s="38" t="s">
        <v>36</v>
      </c>
      <c r="Q229" s="38" t="s">
        <v>44</v>
      </c>
      <c r="R229" s="41" t="s">
        <v>137</v>
      </c>
    </row>
    <row r="230" spans="1:18" s="35" customFormat="1" ht="78.75" customHeight="1" x14ac:dyDescent="0.2">
      <c r="A230" s="28"/>
      <c r="B230" s="77" t="s">
        <v>412</v>
      </c>
      <c r="C230" s="51" t="s">
        <v>442</v>
      </c>
      <c r="D230" s="52">
        <v>8</v>
      </c>
      <c r="E230" s="52">
        <v>9</v>
      </c>
      <c r="F230" s="52">
        <v>2</v>
      </c>
      <c r="G230" s="40">
        <v>1</v>
      </c>
      <c r="H230" s="38" t="s">
        <v>23</v>
      </c>
      <c r="I230" s="38" t="s">
        <v>24</v>
      </c>
      <c r="J230" s="39">
        <v>94076400</v>
      </c>
      <c r="K230" s="39">
        <v>94076400</v>
      </c>
      <c r="L230" s="38">
        <v>0</v>
      </c>
      <c r="M230" s="40">
        <v>0</v>
      </c>
      <c r="N230" s="38" t="s">
        <v>25</v>
      </c>
      <c r="O230" s="38" t="s">
        <v>26</v>
      </c>
      <c r="P230" s="38" t="s">
        <v>36</v>
      </c>
      <c r="Q230" s="38" t="s">
        <v>44</v>
      </c>
      <c r="R230" s="41" t="s">
        <v>137</v>
      </c>
    </row>
    <row r="231" spans="1:18" s="35" customFormat="1" ht="78.75" customHeight="1" x14ac:dyDescent="0.2">
      <c r="A231" s="28"/>
      <c r="B231" s="77" t="s">
        <v>283</v>
      </c>
      <c r="C231" s="51" t="s">
        <v>443</v>
      </c>
      <c r="D231" s="52">
        <v>8</v>
      </c>
      <c r="E231" s="52">
        <v>9</v>
      </c>
      <c r="F231" s="52">
        <v>2</v>
      </c>
      <c r="G231" s="40">
        <v>1</v>
      </c>
      <c r="H231" s="38" t="s">
        <v>23</v>
      </c>
      <c r="I231" s="38" t="s">
        <v>24</v>
      </c>
      <c r="J231" s="39">
        <v>55740000</v>
      </c>
      <c r="K231" s="39">
        <v>55740000</v>
      </c>
      <c r="L231" s="38">
        <v>0</v>
      </c>
      <c r="M231" s="40">
        <v>0</v>
      </c>
      <c r="N231" s="38" t="s">
        <v>25</v>
      </c>
      <c r="O231" s="38" t="s">
        <v>26</v>
      </c>
      <c r="P231" s="74" t="s">
        <v>270</v>
      </c>
      <c r="Q231" s="74">
        <v>3132628447</v>
      </c>
      <c r="R231" s="48" t="s">
        <v>271</v>
      </c>
    </row>
    <row r="232" spans="1:18" s="35" customFormat="1" ht="78.75" customHeight="1" thickBot="1" x14ac:dyDescent="0.25">
      <c r="A232" s="28"/>
      <c r="B232" s="84" t="s">
        <v>206</v>
      </c>
      <c r="C232" s="85" t="s">
        <v>444</v>
      </c>
      <c r="D232" s="86">
        <v>8</v>
      </c>
      <c r="E232" s="86">
        <v>9</v>
      </c>
      <c r="F232" s="86">
        <v>1</v>
      </c>
      <c r="G232" s="87">
        <v>1</v>
      </c>
      <c r="H232" s="88" t="s">
        <v>23</v>
      </c>
      <c r="I232" s="88" t="s">
        <v>24</v>
      </c>
      <c r="J232" s="89">
        <v>50000000</v>
      </c>
      <c r="K232" s="89">
        <v>50000000</v>
      </c>
      <c r="L232" s="88">
        <v>0</v>
      </c>
      <c r="M232" s="87">
        <v>0</v>
      </c>
      <c r="N232" s="88" t="s">
        <v>25</v>
      </c>
      <c r="O232" s="88" t="s">
        <v>26</v>
      </c>
      <c r="P232" s="90" t="s">
        <v>204</v>
      </c>
      <c r="Q232" s="87">
        <v>3228159899</v>
      </c>
      <c r="R232" s="91" t="s">
        <v>205</v>
      </c>
    </row>
    <row r="233" spans="1:18" s="42" customFormat="1" ht="14.25" x14ac:dyDescent="0.2">
      <c r="A233" s="1"/>
      <c r="B233" s="3"/>
      <c r="C233" s="78"/>
      <c r="D233" s="3"/>
      <c r="E233" s="3"/>
      <c r="F233" s="1"/>
      <c r="G233" s="3"/>
      <c r="H233" s="3"/>
      <c r="I233" s="3"/>
      <c r="J233" s="4"/>
      <c r="K233" s="5"/>
      <c r="L233" s="3"/>
      <c r="M233" s="3"/>
      <c r="N233" s="3"/>
      <c r="O233" s="3"/>
      <c r="P233" s="3"/>
      <c r="Q233" s="3"/>
      <c r="R233" s="3"/>
    </row>
    <row r="234" spans="1:18" s="42" customFormat="1" x14ac:dyDescent="0.2">
      <c r="A234" s="1"/>
      <c r="B234" s="3"/>
      <c r="C234" s="2"/>
      <c r="D234" s="3"/>
      <c r="E234" s="3"/>
      <c r="F234" s="1"/>
      <c r="G234" s="3"/>
      <c r="H234" s="3"/>
      <c r="I234" s="3"/>
      <c r="J234" s="4"/>
      <c r="K234" s="5"/>
      <c r="L234" s="3"/>
      <c r="M234" s="3"/>
      <c r="N234" s="3"/>
      <c r="O234" s="3"/>
      <c r="P234" s="3"/>
      <c r="Q234" s="3"/>
      <c r="R234" s="3"/>
    </row>
    <row r="235" spans="1:18" s="42" customFormat="1" x14ac:dyDescent="0.2">
      <c r="A235" s="1"/>
      <c r="B235" s="3"/>
      <c r="C235" s="2"/>
      <c r="D235" s="3"/>
      <c r="E235" s="3"/>
      <c r="F235" s="1"/>
      <c r="G235" s="3"/>
      <c r="H235" s="3"/>
      <c r="I235" s="3"/>
      <c r="J235" s="4"/>
      <c r="K235" s="5"/>
      <c r="L235" s="3"/>
      <c r="M235" s="3"/>
      <c r="N235" s="3"/>
      <c r="O235" s="3"/>
      <c r="P235" s="3"/>
      <c r="Q235" s="3"/>
      <c r="R235" s="3"/>
    </row>
    <row r="236" spans="1:18" s="42" customFormat="1" x14ac:dyDescent="0.2">
      <c r="A236" s="1"/>
      <c r="B236" s="3"/>
      <c r="C236" s="2"/>
      <c r="D236" s="3"/>
      <c r="E236" s="3"/>
      <c r="F236" s="1"/>
      <c r="G236" s="3"/>
      <c r="H236" s="3"/>
      <c r="I236" s="3"/>
      <c r="J236" s="4"/>
      <c r="K236" s="5"/>
      <c r="L236" s="3"/>
      <c r="M236" s="3"/>
      <c r="N236" s="3"/>
      <c r="O236" s="3"/>
      <c r="P236" s="3"/>
      <c r="Q236" s="3"/>
      <c r="R236" s="3"/>
    </row>
    <row r="237" spans="1:18" s="42" customFormat="1" x14ac:dyDescent="0.2">
      <c r="A237" s="1"/>
      <c r="B237" s="3"/>
      <c r="C237" s="2"/>
      <c r="D237" s="3"/>
      <c r="E237" s="3"/>
      <c r="F237" s="1"/>
      <c r="G237" s="3"/>
      <c r="H237" s="3"/>
      <c r="I237" s="3"/>
      <c r="J237" s="4"/>
      <c r="K237" s="5"/>
      <c r="L237" s="3"/>
      <c r="M237" s="3"/>
      <c r="N237" s="3"/>
      <c r="O237" s="3"/>
      <c r="P237" s="3"/>
      <c r="Q237" s="3"/>
      <c r="R237" s="3"/>
    </row>
    <row r="238" spans="1:18" s="42" customFormat="1" x14ac:dyDescent="0.2">
      <c r="A238" s="1"/>
      <c r="B238" s="3"/>
      <c r="C238" s="2"/>
      <c r="D238" s="3"/>
      <c r="E238" s="3"/>
      <c r="F238" s="1"/>
      <c r="G238" s="3"/>
      <c r="H238" s="3"/>
      <c r="I238" s="3"/>
      <c r="J238" s="4"/>
      <c r="K238" s="5"/>
      <c r="L238" s="3"/>
      <c r="M238" s="3"/>
      <c r="N238" s="3"/>
      <c r="O238" s="3"/>
      <c r="P238" s="3"/>
      <c r="Q238" s="3"/>
      <c r="R238" s="3"/>
    </row>
    <row r="239" spans="1:18" s="42" customFormat="1" x14ac:dyDescent="0.2">
      <c r="A239" s="1"/>
      <c r="B239" s="3"/>
      <c r="C239" s="2"/>
      <c r="D239" s="3"/>
      <c r="E239" s="3"/>
      <c r="F239" s="1"/>
      <c r="G239" s="3"/>
      <c r="H239" s="3"/>
      <c r="I239" s="3"/>
      <c r="J239" s="4"/>
      <c r="K239" s="5"/>
      <c r="L239" s="3"/>
      <c r="M239" s="3"/>
      <c r="N239" s="3"/>
      <c r="O239" s="3"/>
      <c r="P239" s="3"/>
      <c r="Q239" s="3"/>
      <c r="R239" s="3"/>
    </row>
    <row r="240" spans="1:18" s="42" customFormat="1" x14ac:dyDescent="0.2">
      <c r="A240" s="1"/>
      <c r="B240" s="3"/>
      <c r="C240" s="2"/>
      <c r="D240" s="3"/>
      <c r="E240" s="3"/>
      <c r="F240" s="1"/>
      <c r="G240" s="3"/>
      <c r="H240" s="3"/>
      <c r="I240" s="3"/>
      <c r="J240" s="4"/>
      <c r="K240" s="5"/>
      <c r="L240" s="3"/>
      <c r="M240" s="3"/>
      <c r="N240" s="3"/>
      <c r="O240" s="3"/>
      <c r="P240" s="3"/>
      <c r="Q240" s="3"/>
      <c r="R240" s="3"/>
    </row>
    <row r="241" spans="1:18" s="42" customFormat="1" x14ac:dyDescent="0.2">
      <c r="A241" s="1"/>
      <c r="B241" s="3"/>
      <c r="C241" s="2"/>
      <c r="D241" s="3"/>
      <c r="E241" s="3"/>
      <c r="F241" s="1"/>
      <c r="G241" s="3"/>
      <c r="H241" s="3"/>
      <c r="I241" s="3"/>
      <c r="J241" s="4"/>
      <c r="K241" s="5"/>
      <c r="L241" s="3"/>
      <c r="M241" s="3"/>
      <c r="N241" s="3"/>
      <c r="O241" s="3"/>
      <c r="P241" s="3"/>
      <c r="Q241" s="3"/>
      <c r="R241" s="3"/>
    </row>
    <row r="242" spans="1:18" s="42" customFormat="1" x14ac:dyDescent="0.2">
      <c r="A242" s="1"/>
      <c r="B242" s="3"/>
      <c r="C242" s="2"/>
      <c r="D242" s="3"/>
      <c r="E242" s="3"/>
      <c r="F242" s="1"/>
      <c r="G242" s="3"/>
      <c r="H242" s="3"/>
      <c r="I242" s="3"/>
      <c r="J242" s="4"/>
      <c r="K242" s="5"/>
      <c r="L242" s="3"/>
      <c r="M242" s="3"/>
      <c r="N242" s="3"/>
      <c r="O242" s="3"/>
      <c r="P242" s="3"/>
      <c r="Q242" s="3"/>
      <c r="R242" s="3"/>
    </row>
    <row r="243" spans="1:18" s="42" customFormat="1" x14ac:dyDescent="0.2">
      <c r="A243" s="1"/>
      <c r="B243" s="3"/>
      <c r="C243" s="2"/>
      <c r="D243" s="3"/>
      <c r="E243" s="3"/>
      <c r="F243" s="1"/>
      <c r="G243" s="3"/>
      <c r="H243" s="3"/>
      <c r="I243" s="3"/>
      <c r="J243" s="4"/>
      <c r="K243" s="5"/>
      <c r="L243" s="3"/>
      <c r="M243" s="3"/>
      <c r="N243" s="3"/>
      <c r="O243" s="3"/>
      <c r="P243" s="3"/>
      <c r="Q243" s="3"/>
      <c r="R243" s="3"/>
    </row>
    <row r="244" spans="1:18" s="42" customFormat="1" x14ac:dyDescent="0.2">
      <c r="A244" s="1"/>
      <c r="B244" s="3"/>
      <c r="C244" s="2"/>
      <c r="D244" s="3"/>
      <c r="E244" s="3"/>
      <c r="F244" s="1"/>
      <c r="G244" s="3"/>
      <c r="H244" s="3"/>
      <c r="I244" s="3"/>
      <c r="J244" s="4"/>
      <c r="K244" s="5"/>
      <c r="L244" s="3"/>
      <c r="M244" s="3"/>
      <c r="N244" s="3"/>
      <c r="O244" s="3"/>
      <c r="P244" s="3"/>
      <c r="Q244" s="3"/>
      <c r="R244" s="3"/>
    </row>
    <row r="245" spans="1:18" s="42" customFormat="1" x14ac:dyDescent="0.2">
      <c r="A245" s="1"/>
      <c r="B245" s="3"/>
      <c r="C245" s="2"/>
      <c r="D245" s="3"/>
      <c r="E245" s="3"/>
      <c r="F245" s="1"/>
      <c r="G245" s="3"/>
      <c r="H245" s="3"/>
      <c r="I245" s="3"/>
      <c r="J245" s="4"/>
      <c r="K245" s="5"/>
      <c r="L245" s="3"/>
      <c r="M245" s="3"/>
      <c r="N245" s="3"/>
      <c r="O245" s="3"/>
      <c r="P245" s="3"/>
      <c r="Q245" s="3"/>
      <c r="R245" s="3"/>
    </row>
    <row r="246" spans="1:18" s="42" customFormat="1" x14ac:dyDescent="0.2">
      <c r="A246" s="1"/>
      <c r="B246" s="3"/>
      <c r="C246" s="2"/>
      <c r="D246" s="3"/>
      <c r="E246" s="3"/>
      <c r="F246" s="1"/>
      <c r="G246" s="3"/>
      <c r="H246" s="3"/>
      <c r="I246" s="3"/>
      <c r="J246" s="4"/>
      <c r="K246" s="5"/>
      <c r="L246" s="3"/>
      <c r="M246" s="3"/>
      <c r="N246" s="3"/>
      <c r="O246" s="3"/>
      <c r="P246" s="3"/>
      <c r="Q246" s="3"/>
      <c r="R246" s="3"/>
    </row>
    <row r="247" spans="1:18" s="42" customFormat="1" x14ac:dyDescent="0.2">
      <c r="A247" s="1"/>
      <c r="B247" s="3"/>
      <c r="C247" s="2"/>
      <c r="D247" s="3"/>
      <c r="E247" s="3"/>
      <c r="F247" s="1"/>
      <c r="G247" s="3"/>
      <c r="H247" s="3"/>
      <c r="I247" s="3"/>
      <c r="J247" s="4"/>
      <c r="K247" s="5"/>
      <c r="L247" s="3"/>
      <c r="M247" s="3"/>
      <c r="N247" s="3"/>
      <c r="O247" s="3"/>
      <c r="P247" s="3"/>
      <c r="Q247" s="3"/>
      <c r="R247" s="3"/>
    </row>
    <row r="248" spans="1:18" s="42" customFormat="1" x14ac:dyDescent="0.2">
      <c r="A248" s="1"/>
      <c r="B248" s="3"/>
      <c r="C248" s="2"/>
      <c r="D248" s="3"/>
      <c r="E248" s="3"/>
      <c r="F248" s="1"/>
      <c r="G248" s="3"/>
      <c r="H248" s="3"/>
      <c r="I248" s="3"/>
      <c r="J248" s="4"/>
      <c r="K248" s="5"/>
      <c r="L248" s="3"/>
      <c r="M248" s="3"/>
      <c r="N248" s="3"/>
      <c r="O248" s="3"/>
      <c r="P248" s="3"/>
      <c r="Q248" s="3"/>
      <c r="R248" s="3"/>
    </row>
    <row r="249" spans="1:18" s="42" customFormat="1" x14ac:dyDescent="0.2">
      <c r="A249" s="1"/>
      <c r="B249" s="3"/>
      <c r="C249" s="2"/>
      <c r="D249" s="3"/>
      <c r="E249" s="3"/>
      <c r="F249" s="1"/>
      <c r="G249" s="3"/>
      <c r="H249" s="3"/>
      <c r="I249" s="3"/>
      <c r="J249" s="4"/>
      <c r="K249" s="5"/>
      <c r="L249" s="3"/>
      <c r="M249" s="3"/>
      <c r="N249" s="3"/>
      <c r="O249" s="3"/>
      <c r="P249" s="3"/>
      <c r="Q249" s="3"/>
      <c r="R249" s="3"/>
    </row>
    <row r="250" spans="1:18" s="42" customFormat="1" x14ac:dyDescent="0.2">
      <c r="A250" s="1"/>
      <c r="B250" s="3"/>
      <c r="C250" s="2"/>
      <c r="D250" s="3"/>
      <c r="E250" s="3"/>
      <c r="F250" s="1"/>
      <c r="G250" s="3"/>
      <c r="H250" s="3"/>
      <c r="I250" s="3"/>
      <c r="J250" s="4"/>
      <c r="K250" s="5"/>
      <c r="L250" s="3"/>
      <c r="M250" s="3"/>
      <c r="N250" s="3"/>
      <c r="O250" s="3"/>
      <c r="P250" s="3"/>
      <c r="Q250" s="3"/>
      <c r="R250" s="3"/>
    </row>
    <row r="251" spans="1:18" s="42" customFormat="1" x14ac:dyDescent="0.2">
      <c r="A251" s="1"/>
      <c r="B251" s="3"/>
      <c r="C251" s="2"/>
      <c r="D251" s="3"/>
      <c r="E251" s="3"/>
      <c r="F251" s="1"/>
      <c r="G251" s="3"/>
      <c r="H251" s="3"/>
      <c r="I251" s="3"/>
      <c r="J251" s="4"/>
      <c r="K251" s="5"/>
      <c r="L251" s="3"/>
      <c r="M251" s="3"/>
      <c r="N251" s="3"/>
      <c r="O251" s="3"/>
      <c r="P251" s="3"/>
      <c r="Q251" s="3"/>
      <c r="R251" s="3"/>
    </row>
    <row r="252" spans="1:18" s="42" customFormat="1" x14ac:dyDescent="0.2">
      <c r="A252" s="1"/>
      <c r="B252" s="3"/>
      <c r="C252" s="2"/>
      <c r="D252" s="3"/>
      <c r="E252" s="3"/>
      <c r="F252" s="1"/>
      <c r="G252" s="3"/>
      <c r="H252" s="3"/>
      <c r="I252" s="3"/>
      <c r="J252" s="4"/>
      <c r="K252" s="5"/>
      <c r="L252" s="3"/>
      <c r="M252" s="3"/>
      <c r="N252" s="3"/>
      <c r="O252" s="3"/>
      <c r="P252" s="3"/>
      <c r="Q252" s="3"/>
      <c r="R252" s="3"/>
    </row>
    <row r="253" spans="1:18" s="42" customFormat="1" x14ac:dyDescent="0.2">
      <c r="A253" s="1"/>
      <c r="B253" s="3"/>
      <c r="C253" s="2"/>
      <c r="D253" s="3"/>
      <c r="E253" s="3"/>
      <c r="F253" s="1"/>
      <c r="G253" s="3"/>
      <c r="H253" s="3"/>
      <c r="I253" s="3"/>
      <c r="J253" s="4"/>
      <c r="K253" s="5"/>
      <c r="L253" s="3"/>
      <c r="M253" s="3"/>
      <c r="N253" s="3"/>
      <c r="O253" s="3"/>
      <c r="P253" s="3"/>
      <c r="Q253" s="3"/>
      <c r="R253" s="3"/>
    </row>
    <row r="254" spans="1:18" s="42" customFormat="1" x14ac:dyDescent="0.2">
      <c r="A254" s="1"/>
      <c r="B254" s="3"/>
      <c r="C254" s="2"/>
      <c r="D254" s="3"/>
      <c r="E254" s="3"/>
      <c r="F254" s="1"/>
      <c r="G254" s="3"/>
      <c r="H254" s="3"/>
      <c r="I254" s="3"/>
      <c r="J254" s="4"/>
      <c r="K254" s="5"/>
      <c r="L254" s="3"/>
      <c r="M254" s="3"/>
      <c r="N254" s="3"/>
      <c r="O254" s="3"/>
      <c r="P254" s="3"/>
      <c r="Q254" s="3"/>
      <c r="R254" s="3"/>
    </row>
    <row r="255" spans="1:18" s="42" customFormat="1" x14ac:dyDescent="0.2">
      <c r="A255" s="1"/>
      <c r="B255" s="3"/>
      <c r="C255" s="2"/>
      <c r="D255" s="3"/>
      <c r="E255" s="3"/>
      <c r="F255" s="1"/>
      <c r="G255" s="3"/>
      <c r="H255" s="3"/>
      <c r="I255" s="3"/>
      <c r="J255" s="4"/>
      <c r="K255" s="5"/>
      <c r="L255" s="3"/>
      <c r="M255" s="3"/>
      <c r="N255" s="3"/>
      <c r="O255" s="3"/>
      <c r="P255" s="3"/>
      <c r="Q255" s="3"/>
      <c r="R255" s="3"/>
    </row>
    <row r="256" spans="1:18" s="42" customFormat="1" x14ac:dyDescent="0.2">
      <c r="A256" s="1"/>
      <c r="B256" s="3"/>
      <c r="C256" s="2"/>
      <c r="D256" s="3"/>
      <c r="E256" s="3"/>
      <c r="F256" s="1"/>
      <c r="G256" s="3"/>
      <c r="H256" s="3"/>
      <c r="I256" s="3"/>
      <c r="J256" s="4"/>
      <c r="K256" s="5"/>
      <c r="L256" s="3"/>
      <c r="M256" s="3"/>
      <c r="N256" s="3"/>
      <c r="O256" s="3"/>
      <c r="P256" s="3"/>
      <c r="Q256" s="3"/>
      <c r="R256" s="3"/>
    </row>
    <row r="257" spans="1:18" s="42" customFormat="1" x14ac:dyDescent="0.2">
      <c r="A257" s="1"/>
      <c r="B257" s="3"/>
      <c r="C257" s="2"/>
      <c r="D257" s="3"/>
      <c r="E257" s="3"/>
      <c r="F257" s="1"/>
      <c r="G257" s="3"/>
      <c r="H257" s="3"/>
      <c r="I257" s="3"/>
      <c r="J257" s="4"/>
      <c r="K257" s="5"/>
      <c r="L257" s="3"/>
      <c r="M257" s="3"/>
      <c r="N257" s="3"/>
      <c r="O257" s="3"/>
      <c r="P257" s="3"/>
      <c r="Q257" s="3"/>
      <c r="R257" s="3"/>
    </row>
    <row r="258" spans="1:18" s="42" customFormat="1" x14ac:dyDescent="0.2">
      <c r="A258" s="1"/>
      <c r="B258" s="3"/>
      <c r="C258" s="2"/>
      <c r="D258" s="3"/>
      <c r="E258" s="3"/>
      <c r="F258" s="1"/>
      <c r="G258" s="3"/>
      <c r="H258" s="3"/>
      <c r="I258" s="3"/>
      <c r="J258" s="4"/>
      <c r="K258" s="5"/>
      <c r="L258" s="3"/>
      <c r="M258" s="3"/>
      <c r="N258" s="3"/>
      <c r="O258" s="3"/>
      <c r="P258" s="3"/>
      <c r="Q258" s="3"/>
      <c r="R258" s="3"/>
    </row>
    <row r="259" spans="1:18" s="42" customFormat="1" x14ac:dyDescent="0.2">
      <c r="A259" s="1"/>
      <c r="B259" s="3"/>
      <c r="C259" s="2"/>
      <c r="D259" s="3"/>
      <c r="E259" s="3"/>
      <c r="F259" s="1"/>
      <c r="G259" s="3"/>
      <c r="H259" s="3"/>
      <c r="I259" s="3"/>
      <c r="J259" s="4"/>
      <c r="K259" s="5"/>
      <c r="L259" s="3"/>
      <c r="M259" s="3"/>
      <c r="N259" s="3"/>
      <c r="O259" s="3"/>
      <c r="P259" s="3"/>
      <c r="Q259" s="3"/>
      <c r="R259" s="3"/>
    </row>
    <row r="260" spans="1:18" s="42" customFormat="1" x14ac:dyDescent="0.2">
      <c r="A260" s="1"/>
      <c r="B260" s="3"/>
      <c r="C260" s="2"/>
      <c r="D260" s="3"/>
      <c r="E260" s="3"/>
      <c r="F260" s="1"/>
      <c r="G260" s="3"/>
      <c r="H260" s="3"/>
      <c r="I260" s="3"/>
      <c r="J260" s="4"/>
      <c r="K260" s="5"/>
      <c r="L260" s="3"/>
      <c r="M260" s="3"/>
      <c r="N260" s="3"/>
      <c r="O260" s="3"/>
      <c r="P260" s="3"/>
      <c r="Q260" s="3"/>
      <c r="R260" s="3"/>
    </row>
    <row r="261" spans="1:18" s="42" customFormat="1" x14ac:dyDescent="0.2">
      <c r="A261" s="1"/>
      <c r="B261" s="3"/>
      <c r="C261" s="2"/>
      <c r="D261" s="3"/>
      <c r="E261" s="3"/>
      <c r="F261" s="1"/>
      <c r="G261" s="3"/>
      <c r="H261" s="3"/>
      <c r="I261" s="3"/>
      <c r="J261" s="4"/>
      <c r="K261" s="5"/>
      <c r="L261" s="3"/>
      <c r="M261" s="3"/>
      <c r="N261" s="3"/>
      <c r="O261" s="3"/>
      <c r="P261" s="3"/>
      <c r="Q261" s="3"/>
      <c r="R261" s="3"/>
    </row>
    <row r="262" spans="1:18" s="42" customFormat="1" x14ac:dyDescent="0.2">
      <c r="A262" s="1"/>
      <c r="B262" s="3"/>
      <c r="C262" s="2"/>
      <c r="D262" s="3"/>
      <c r="E262" s="3"/>
      <c r="F262" s="1"/>
      <c r="G262" s="3"/>
      <c r="H262" s="3"/>
      <c r="I262" s="3"/>
      <c r="J262" s="4"/>
      <c r="K262" s="5"/>
      <c r="L262" s="3"/>
      <c r="M262" s="3"/>
      <c r="N262" s="3"/>
      <c r="O262" s="3"/>
      <c r="P262" s="3"/>
      <c r="Q262" s="3"/>
      <c r="R262" s="3"/>
    </row>
    <row r="263" spans="1:18" s="42" customFormat="1" x14ac:dyDescent="0.2">
      <c r="A263" s="1"/>
      <c r="B263" s="3"/>
      <c r="C263" s="2"/>
      <c r="D263" s="3"/>
      <c r="E263" s="3"/>
      <c r="F263" s="1"/>
      <c r="G263" s="3"/>
      <c r="H263" s="3"/>
      <c r="I263" s="3"/>
      <c r="J263" s="4"/>
      <c r="K263" s="5"/>
      <c r="L263" s="3"/>
      <c r="M263" s="3"/>
      <c r="N263" s="3"/>
      <c r="O263" s="3"/>
      <c r="P263" s="3"/>
      <c r="Q263" s="3"/>
      <c r="R263" s="3"/>
    </row>
    <row r="264" spans="1:18" s="42" customFormat="1" x14ac:dyDescent="0.2">
      <c r="A264" s="1"/>
      <c r="B264" s="3"/>
      <c r="C264" s="2"/>
      <c r="D264" s="3"/>
      <c r="E264" s="3"/>
      <c r="F264" s="1"/>
      <c r="G264" s="3"/>
      <c r="H264" s="3"/>
      <c r="I264" s="3"/>
      <c r="J264" s="4"/>
      <c r="K264" s="5"/>
      <c r="L264" s="3"/>
      <c r="M264" s="3"/>
      <c r="N264" s="3"/>
      <c r="O264" s="3"/>
      <c r="P264" s="3"/>
      <c r="Q264" s="3"/>
      <c r="R264" s="3"/>
    </row>
    <row r="265" spans="1:18" s="42" customFormat="1" x14ac:dyDescent="0.2">
      <c r="A265" s="1"/>
      <c r="B265" s="3"/>
      <c r="C265" s="2"/>
      <c r="D265" s="3"/>
      <c r="E265" s="3"/>
      <c r="F265" s="1"/>
      <c r="G265" s="3"/>
      <c r="H265" s="3"/>
      <c r="I265" s="3"/>
      <c r="J265" s="4"/>
      <c r="K265" s="5"/>
      <c r="L265" s="3"/>
      <c r="M265" s="3"/>
      <c r="N265" s="3"/>
      <c r="O265" s="3"/>
      <c r="P265" s="3"/>
      <c r="Q265" s="3"/>
      <c r="R265" s="3"/>
    </row>
    <row r="266" spans="1:18" s="42" customFormat="1" x14ac:dyDescent="0.2">
      <c r="A266" s="1"/>
      <c r="B266" s="3"/>
      <c r="C266" s="2"/>
      <c r="D266" s="3"/>
      <c r="E266" s="3"/>
      <c r="F266" s="1"/>
      <c r="G266" s="3"/>
      <c r="H266" s="3"/>
      <c r="I266" s="3"/>
      <c r="J266" s="4"/>
      <c r="K266" s="5"/>
      <c r="L266" s="3"/>
      <c r="M266" s="3"/>
      <c r="N266" s="3"/>
      <c r="O266" s="3"/>
      <c r="P266" s="3"/>
      <c r="Q266" s="3"/>
      <c r="R266" s="3"/>
    </row>
    <row r="267" spans="1:18" s="42" customFormat="1" x14ac:dyDescent="0.2">
      <c r="A267" s="1"/>
      <c r="B267" s="3"/>
      <c r="C267" s="2"/>
      <c r="D267" s="3"/>
      <c r="E267" s="3"/>
      <c r="F267" s="1"/>
      <c r="G267" s="3"/>
      <c r="H267" s="3"/>
      <c r="I267" s="3"/>
      <c r="J267" s="4"/>
      <c r="K267" s="5"/>
      <c r="L267" s="3"/>
      <c r="M267" s="3"/>
      <c r="N267" s="3"/>
      <c r="O267" s="3"/>
      <c r="P267" s="3"/>
      <c r="Q267" s="3"/>
      <c r="R267" s="3"/>
    </row>
    <row r="268" spans="1:18" s="42" customFormat="1" x14ac:dyDescent="0.2">
      <c r="A268" s="1"/>
      <c r="B268" s="3"/>
      <c r="C268" s="2"/>
      <c r="D268" s="3"/>
      <c r="E268" s="3"/>
      <c r="F268" s="1"/>
      <c r="G268" s="3"/>
      <c r="H268" s="3"/>
      <c r="I268" s="3"/>
      <c r="J268" s="4"/>
      <c r="K268" s="5"/>
      <c r="L268" s="3"/>
      <c r="M268" s="3"/>
      <c r="N268" s="3"/>
      <c r="O268" s="3"/>
      <c r="P268" s="3"/>
      <c r="Q268" s="3"/>
      <c r="R268" s="3"/>
    </row>
    <row r="269" spans="1:18" s="42" customFormat="1" x14ac:dyDescent="0.2">
      <c r="A269" s="1"/>
      <c r="B269" s="3"/>
      <c r="C269" s="2"/>
      <c r="D269" s="3"/>
      <c r="E269" s="3"/>
      <c r="F269" s="1"/>
      <c r="G269" s="3"/>
      <c r="H269" s="3"/>
      <c r="I269" s="3"/>
      <c r="J269" s="4"/>
      <c r="K269" s="5"/>
      <c r="L269" s="3"/>
      <c r="M269" s="3"/>
      <c r="N269" s="3"/>
      <c r="O269" s="3"/>
      <c r="P269" s="3"/>
      <c r="Q269" s="3"/>
      <c r="R269" s="3"/>
    </row>
    <row r="270" spans="1:18" s="42" customFormat="1" x14ac:dyDescent="0.2">
      <c r="A270" s="1"/>
      <c r="B270" s="3"/>
      <c r="C270" s="2"/>
      <c r="D270" s="3"/>
      <c r="E270" s="3"/>
      <c r="F270" s="1"/>
      <c r="G270" s="3"/>
      <c r="H270" s="3"/>
      <c r="I270" s="3"/>
      <c r="J270" s="4"/>
      <c r="K270" s="5"/>
      <c r="L270" s="3"/>
      <c r="M270" s="3"/>
      <c r="N270" s="3"/>
      <c r="O270" s="3"/>
      <c r="P270" s="3"/>
      <c r="Q270" s="3"/>
      <c r="R270" s="3"/>
    </row>
    <row r="271" spans="1:18" s="42" customFormat="1" x14ac:dyDescent="0.2">
      <c r="A271" s="1"/>
      <c r="B271" s="3"/>
      <c r="C271" s="2"/>
      <c r="D271" s="3"/>
      <c r="E271" s="3"/>
      <c r="F271" s="1"/>
      <c r="G271" s="3"/>
      <c r="H271" s="3"/>
      <c r="I271" s="3"/>
      <c r="J271" s="4"/>
      <c r="K271" s="5"/>
      <c r="L271" s="3"/>
      <c r="M271" s="3"/>
      <c r="N271" s="3"/>
      <c r="O271" s="3"/>
      <c r="P271" s="3"/>
      <c r="Q271" s="3"/>
      <c r="R271" s="3"/>
    </row>
    <row r="272" spans="1:18" s="42" customFormat="1" x14ac:dyDescent="0.2">
      <c r="A272" s="1"/>
      <c r="B272" s="3"/>
      <c r="C272" s="2"/>
      <c r="D272" s="3"/>
      <c r="E272" s="3"/>
      <c r="F272" s="1"/>
      <c r="G272" s="3"/>
      <c r="H272" s="3"/>
      <c r="I272" s="3"/>
      <c r="J272" s="4"/>
      <c r="K272" s="5"/>
      <c r="L272" s="3"/>
      <c r="M272" s="3"/>
      <c r="N272" s="3"/>
      <c r="O272" s="3"/>
      <c r="P272" s="3"/>
      <c r="Q272" s="3"/>
      <c r="R272" s="3"/>
    </row>
    <row r="273" spans="1:18" s="42" customFormat="1" x14ac:dyDescent="0.2">
      <c r="A273" s="1"/>
      <c r="B273" s="3"/>
      <c r="C273" s="2"/>
      <c r="D273" s="3"/>
      <c r="E273" s="3"/>
      <c r="F273" s="1"/>
      <c r="G273" s="3"/>
      <c r="H273" s="3"/>
      <c r="I273" s="3"/>
      <c r="J273" s="4"/>
      <c r="K273" s="5"/>
      <c r="L273" s="3"/>
      <c r="M273" s="3"/>
      <c r="N273" s="3"/>
      <c r="O273" s="3"/>
      <c r="P273" s="3"/>
      <c r="Q273" s="3"/>
      <c r="R273" s="3"/>
    </row>
    <row r="274" spans="1:18" s="42" customFormat="1" x14ac:dyDescent="0.2">
      <c r="A274" s="1"/>
      <c r="B274" s="3"/>
      <c r="C274" s="2"/>
      <c r="D274" s="3"/>
      <c r="E274" s="3"/>
      <c r="F274" s="1"/>
      <c r="G274" s="3"/>
      <c r="H274" s="3"/>
      <c r="I274" s="3"/>
      <c r="J274" s="4"/>
      <c r="K274" s="5"/>
      <c r="L274" s="3"/>
      <c r="M274" s="3"/>
      <c r="N274" s="3"/>
      <c r="O274" s="3"/>
      <c r="P274" s="3"/>
      <c r="Q274" s="3"/>
      <c r="R274" s="3"/>
    </row>
    <row r="275" spans="1:18" s="42" customFormat="1" x14ac:dyDescent="0.2">
      <c r="A275" s="1"/>
      <c r="B275" s="3"/>
      <c r="C275" s="2"/>
      <c r="D275" s="3"/>
      <c r="E275" s="3"/>
      <c r="F275" s="1"/>
      <c r="G275" s="3"/>
      <c r="H275" s="3"/>
      <c r="I275" s="3"/>
      <c r="J275" s="4"/>
      <c r="K275" s="5"/>
      <c r="L275" s="3"/>
      <c r="M275" s="3"/>
      <c r="N275" s="3"/>
      <c r="O275" s="3"/>
      <c r="P275" s="3"/>
      <c r="Q275" s="3"/>
      <c r="R275" s="3"/>
    </row>
    <row r="276" spans="1:18" s="42" customFormat="1" x14ac:dyDescent="0.2">
      <c r="A276" s="1"/>
      <c r="B276" s="3"/>
      <c r="C276" s="2"/>
      <c r="D276" s="3"/>
      <c r="E276" s="3"/>
      <c r="F276" s="1"/>
      <c r="G276" s="3"/>
      <c r="H276" s="3"/>
      <c r="I276" s="3"/>
      <c r="J276" s="4"/>
      <c r="K276" s="5"/>
      <c r="L276" s="3"/>
      <c r="M276" s="3"/>
      <c r="N276" s="3"/>
      <c r="O276" s="3"/>
      <c r="P276" s="3"/>
      <c r="Q276" s="3"/>
      <c r="R276" s="3"/>
    </row>
    <row r="277" spans="1:18" s="42" customFormat="1" x14ac:dyDescent="0.2">
      <c r="A277" s="1"/>
      <c r="B277" s="3"/>
      <c r="C277" s="2"/>
      <c r="D277" s="3"/>
      <c r="E277" s="3"/>
      <c r="F277" s="1"/>
      <c r="G277" s="3"/>
      <c r="H277" s="3"/>
      <c r="I277" s="3"/>
      <c r="J277" s="4"/>
      <c r="K277" s="5"/>
      <c r="L277" s="3"/>
      <c r="M277" s="3"/>
      <c r="N277" s="3"/>
      <c r="O277" s="3"/>
      <c r="P277" s="3"/>
      <c r="Q277" s="3"/>
      <c r="R277" s="3"/>
    </row>
    <row r="278" spans="1:18" s="42" customFormat="1" x14ac:dyDescent="0.2">
      <c r="A278" s="1"/>
      <c r="B278" s="3"/>
      <c r="C278" s="2"/>
      <c r="D278" s="3"/>
      <c r="E278" s="3"/>
      <c r="F278" s="1"/>
      <c r="G278" s="3"/>
      <c r="H278" s="3"/>
      <c r="I278" s="3"/>
      <c r="J278" s="4"/>
      <c r="K278" s="5"/>
      <c r="L278" s="3"/>
      <c r="M278" s="3"/>
      <c r="N278" s="3"/>
      <c r="O278" s="3"/>
      <c r="P278" s="3"/>
      <c r="Q278" s="3"/>
      <c r="R278" s="3"/>
    </row>
    <row r="279" spans="1:18" s="42" customFormat="1" x14ac:dyDescent="0.2">
      <c r="A279" s="1"/>
      <c r="B279" s="3"/>
      <c r="C279" s="2"/>
      <c r="D279" s="3"/>
      <c r="E279" s="3"/>
      <c r="F279" s="1"/>
      <c r="G279" s="3"/>
      <c r="H279" s="3"/>
      <c r="I279" s="3"/>
      <c r="J279" s="4"/>
      <c r="K279" s="5"/>
      <c r="L279" s="3"/>
      <c r="M279" s="3"/>
      <c r="N279" s="3"/>
      <c r="O279" s="3"/>
      <c r="P279" s="3"/>
      <c r="Q279" s="3"/>
      <c r="R279" s="3"/>
    </row>
    <row r="280" spans="1:18" s="42" customFormat="1" x14ac:dyDescent="0.2">
      <c r="A280" s="1"/>
      <c r="B280" s="3"/>
      <c r="C280" s="2"/>
      <c r="D280" s="3"/>
      <c r="E280" s="3"/>
      <c r="F280" s="1"/>
      <c r="G280" s="3"/>
      <c r="H280" s="3"/>
      <c r="I280" s="3"/>
      <c r="J280" s="4"/>
      <c r="K280" s="5"/>
      <c r="L280" s="3"/>
      <c r="M280" s="3"/>
      <c r="N280" s="3"/>
      <c r="O280" s="3"/>
      <c r="P280" s="3"/>
      <c r="Q280" s="3"/>
      <c r="R280" s="3"/>
    </row>
    <row r="281" spans="1:18" s="42" customFormat="1" x14ac:dyDescent="0.2">
      <c r="A281" s="1"/>
      <c r="B281" s="3"/>
      <c r="C281" s="2"/>
      <c r="D281" s="3"/>
      <c r="E281" s="3"/>
      <c r="F281" s="1"/>
      <c r="G281" s="3"/>
      <c r="H281" s="3"/>
      <c r="I281" s="3"/>
      <c r="J281" s="4"/>
      <c r="K281" s="5"/>
      <c r="L281" s="3"/>
      <c r="M281" s="3"/>
      <c r="N281" s="3"/>
      <c r="O281" s="3"/>
      <c r="P281" s="3"/>
      <c r="Q281" s="3"/>
      <c r="R281" s="3"/>
    </row>
    <row r="282" spans="1:18" s="42" customFormat="1" x14ac:dyDescent="0.2">
      <c r="A282" s="1"/>
      <c r="B282" s="3"/>
      <c r="C282" s="2"/>
      <c r="D282" s="3"/>
      <c r="E282" s="3"/>
      <c r="F282" s="1"/>
      <c r="G282" s="3"/>
      <c r="H282" s="3"/>
      <c r="I282" s="3"/>
      <c r="J282" s="4"/>
      <c r="K282" s="5"/>
      <c r="L282" s="3"/>
      <c r="M282" s="3"/>
      <c r="N282" s="3"/>
      <c r="O282" s="3"/>
      <c r="P282" s="3"/>
      <c r="Q282" s="3"/>
      <c r="R282" s="3"/>
    </row>
    <row r="283" spans="1:18" s="42" customFormat="1" x14ac:dyDescent="0.2">
      <c r="A283" s="1"/>
      <c r="B283" s="3"/>
      <c r="C283" s="2"/>
      <c r="D283" s="3"/>
      <c r="E283" s="3"/>
      <c r="F283" s="1"/>
      <c r="G283" s="3"/>
      <c r="H283" s="3"/>
      <c r="I283" s="3"/>
      <c r="J283" s="4"/>
      <c r="K283" s="5"/>
      <c r="L283" s="3"/>
      <c r="M283" s="3"/>
      <c r="N283" s="3"/>
      <c r="O283" s="3"/>
      <c r="P283" s="3"/>
      <c r="Q283" s="3"/>
      <c r="R283" s="3"/>
    </row>
    <row r="284" spans="1:18" s="42" customFormat="1" x14ac:dyDescent="0.2">
      <c r="A284" s="1"/>
      <c r="B284" s="3"/>
      <c r="C284" s="2"/>
      <c r="D284" s="3"/>
      <c r="E284" s="3"/>
      <c r="F284" s="1"/>
      <c r="G284" s="3"/>
      <c r="H284" s="3"/>
      <c r="I284" s="3"/>
      <c r="J284" s="4"/>
      <c r="K284" s="5"/>
      <c r="L284" s="3"/>
      <c r="M284" s="3"/>
      <c r="N284" s="3"/>
      <c r="O284" s="3"/>
      <c r="P284" s="3"/>
      <c r="Q284" s="3"/>
      <c r="R284" s="3"/>
    </row>
    <row r="285" spans="1:18" s="42" customFormat="1" x14ac:dyDescent="0.2">
      <c r="A285" s="1"/>
      <c r="B285" s="3"/>
      <c r="C285" s="2"/>
      <c r="D285" s="3"/>
      <c r="E285" s="3"/>
      <c r="F285" s="1"/>
      <c r="G285" s="3"/>
      <c r="H285" s="3"/>
      <c r="I285" s="3"/>
      <c r="J285" s="4"/>
      <c r="K285" s="5"/>
      <c r="L285" s="3"/>
      <c r="M285" s="3"/>
      <c r="N285" s="3"/>
      <c r="O285" s="3"/>
      <c r="P285" s="3"/>
      <c r="Q285" s="3"/>
      <c r="R285" s="3"/>
    </row>
    <row r="286" spans="1:18" s="42" customFormat="1" x14ac:dyDescent="0.2">
      <c r="A286" s="1"/>
      <c r="B286" s="3"/>
      <c r="C286" s="2"/>
      <c r="D286" s="3"/>
      <c r="E286" s="3"/>
      <c r="F286" s="1"/>
      <c r="G286" s="3"/>
      <c r="H286" s="3"/>
      <c r="I286" s="3"/>
      <c r="J286" s="4"/>
      <c r="K286" s="5"/>
      <c r="L286" s="3"/>
      <c r="M286" s="3"/>
      <c r="N286" s="3"/>
      <c r="O286" s="3"/>
      <c r="P286" s="3"/>
      <c r="Q286" s="3"/>
      <c r="R286" s="3"/>
    </row>
    <row r="287" spans="1:18" s="42" customFormat="1" x14ac:dyDescent="0.2">
      <c r="A287" s="1"/>
      <c r="B287" s="3"/>
      <c r="C287" s="2"/>
      <c r="D287" s="3"/>
      <c r="E287" s="3"/>
      <c r="F287" s="1"/>
      <c r="G287" s="3"/>
      <c r="H287" s="3"/>
      <c r="I287" s="3"/>
      <c r="J287" s="4"/>
      <c r="K287" s="5"/>
      <c r="L287" s="3"/>
      <c r="M287" s="3"/>
      <c r="N287" s="3"/>
      <c r="O287" s="3"/>
      <c r="P287" s="3"/>
      <c r="Q287" s="3"/>
      <c r="R287" s="3"/>
    </row>
    <row r="288" spans="1:18" s="42" customFormat="1" x14ac:dyDescent="0.2">
      <c r="A288" s="1"/>
      <c r="B288" s="3"/>
      <c r="C288" s="2"/>
      <c r="D288" s="3"/>
      <c r="E288" s="3"/>
      <c r="F288" s="1"/>
      <c r="G288" s="3"/>
      <c r="H288" s="3"/>
      <c r="I288" s="3"/>
      <c r="J288" s="4"/>
      <c r="K288" s="5"/>
      <c r="L288" s="3"/>
      <c r="M288" s="3"/>
      <c r="N288" s="3"/>
      <c r="O288" s="3"/>
      <c r="P288" s="3"/>
      <c r="Q288" s="3"/>
      <c r="R288" s="3"/>
    </row>
    <row r="289" spans="1:18" s="42" customFormat="1" x14ac:dyDescent="0.2">
      <c r="A289" s="1"/>
      <c r="B289" s="3"/>
      <c r="C289" s="2"/>
      <c r="D289" s="3"/>
      <c r="E289" s="3"/>
      <c r="F289" s="1"/>
      <c r="G289" s="3"/>
      <c r="H289" s="3"/>
      <c r="I289" s="3"/>
      <c r="J289" s="4"/>
      <c r="K289" s="5"/>
      <c r="L289" s="3"/>
      <c r="M289" s="3"/>
      <c r="N289" s="3"/>
      <c r="O289" s="3"/>
      <c r="P289" s="3"/>
      <c r="Q289" s="3"/>
      <c r="R289" s="3"/>
    </row>
    <row r="290" spans="1:18" s="42" customFormat="1" x14ac:dyDescent="0.2">
      <c r="A290" s="1"/>
      <c r="B290" s="3"/>
      <c r="C290" s="2"/>
      <c r="D290" s="3"/>
      <c r="E290" s="3"/>
      <c r="F290" s="1"/>
      <c r="G290" s="3"/>
      <c r="H290" s="3"/>
      <c r="I290" s="3"/>
      <c r="J290" s="4"/>
      <c r="K290" s="5"/>
      <c r="L290" s="3"/>
      <c r="M290" s="3"/>
      <c r="N290" s="3"/>
      <c r="O290" s="3"/>
      <c r="P290" s="3"/>
      <c r="Q290" s="3"/>
      <c r="R290" s="3"/>
    </row>
    <row r="291" spans="1:18" s="42" customFormat="1" x14ac:dyDescent="0.2">
      <c r="A291" s="1"/>
      <c r="B291" s="3"/>
      <c r="C291" s="2"/>
      <c r="D291" s="3"/>
      <c r="E291" s="3"/>
      <c r="F291" s="1"/>
      <c r="G291" s="3"/>
      <c r="H291" s="3"/>
      <c r="I291" s="3"/>
      <c r="J291" s="4"/>
      <c r="K291" s="5"/>
      <c r="L291" s="3"/>
      <c r="M291" s="3"/>
      <c r="N291" s="3"/>
      <c r="O291" s="3"/>
      <c r="P291" s="3"/>
      <c r="Q291" s="3"/>
      <c r="R291" s="3"/>
    </row>
    <row r="292" spans="1:18" s="42" customFormat="1" x14ac:dyDescent="0.2">
      <c r="A292" s="1"/>
      <c r="B292" s="3"/>
      <c r="C292" s="2"/>
      <c r="D292" s="3"/>
      <c r="E292" s="3"/>
      <c r="F292" s="1"/>
      <c r="G292" s="3"/>
      <c r="H292" s="3"/>
      <c r="I292" s="3"/>
      <c r="J292" s="4"/>
      <c r="K292" s="5"/>
      <c r="L292" s="3"/>
      <c r="M292" s="3"/>
      <c r="N292" s="3"/>
      <c r="O292" s="3"/>
      <c r="P292" s="3"/>
      <c r="Q292" s="3"/>
      <c r="R292" s="3"/>
    </row>
    <row r="293" spans="1:18" s="42" customFormat="1" x14ac:dyDescent="0.2">
      <c r="A293" s="1"/>
      <c r="B293" s="3"/>
      <c r="C293" s="2"/>
      <c r="D293" s="3"/>
      <c r="E293" s="3"/>
      <c r="F293" s="1"/>
      <c r="G293" s="3"/>
      <c r="H293" s="3"/>
      <c r="I293" s="3"/>
      <c r="J293" s="4"/>
      <c r="K293" s="5"/>
      <c r="L293" s="3"/>
      <c r="M293" s="3"/>
      <c r="N293" s="3"/>
      <c r="O293" s="3"/>
      <c r="P293" s="3"/>
      <c r="Q293" s="3"/>
      <c r="R293" s="3"/>
    </row>
    <row r="294" spans="1:18" s="42" customFormat="1" x14ac:dyDescent="0.2">
      <c r="A294" s="1"/>
      <c r="B294" s="3"/>
      <c r="C294" s="2"/>
      <c r="D294" s="3"/>
      <c r="E294" s="3"/>
      <c r="F294" s="1"/>
      <c r="G294" s="3"/>
      <c r="H294" s="3"/>
      <c r="I294" s="3"/>
      <c r="J294" s="4"/>
      <c r="K294" s="5"/>
      <c r="L294" s="3"/>
      <c r="M294" s="3"/>
      <c r="N294" s="3"/>
      <c r="O294" s="3"/>
      <c r="P294" s="3"/>
      <c r="Q294" s="3"/>
      <c r="R294" s="3"/>
    </row>
    <row r="295" spans="1:18" s="42" customFormat="1" x14ac:dyDescent="0.2">
      <c r="A295" s="1"/>
      <c r="B295" s="3"/>
      <c r="C295" s="2"/>
      <c r="D295" s="3"/>
      <c r="E295" s="3"/>
      <c r="F295" s="1"/>
      <c r="G295" s="3"/>
      <c r="H295" s="3"/>
      <c r="I295" s="3"/>
      <c r="J295" s="4"/>
      <c r="K295" s="5"/>
      <c r="L295" s="3"/>
      <c r="M295" s="3"/>
      <c r="N295" s="3"/>
      <c r="O295" s="3"/>
      <c r="P295" s="3"/>
      <c r="Q295" s="3"/>
      <c r="R295" s="3"/>
    </row>
    <row r="296" spans="1:18" s="42" customFormat="1" x14ac:dyDescent="0.2">
      <c r="A296" s="1"/>
      <c r="B296" s="3"/>
      <c r="C296" s="2"/>
      <c r="D296" s="3"/>
      <c r="E296" s="3"/>
      <c r="F296" s="1"/>
      <c r="G296" s="3"/>
      <c r="H296" s="3"/>
      <c r="I296" s="3"/>
      <c r="J296" s="4"/>
      <c r="K296" s="5"/>
      <c r="L296" s="3"/>
      <c r="M296" s="3"/>
      <c r="N296" s="3"/>
      <c r="O296" s="3"/>
      <c r="P296" s="3"/>
      <c r="Q296" s="3"/>
      <c r="R296" s="3"/>
    </row>
    <row r="297" spans="1:18" s="42" customFormat="1" x14ac:dyDescent="0.2">
      <c r="A297" s="1"/>
      <c r="B297" s="3"/>
      <c r="C297" s="2"/>
      <c r="D297" s="3"/>
      <c r="E297" s="3"/>
      <c r="F297" s="1"/>
      <c r="G297" s="3"/>
      <c r="H297" s="3"/>
      <c r="I297" s="3"/>
      <c r="J297" s="4"/>
      <c r="K297" s="5"/>
      <c r="L297" s="3"/>
      <c r="M297" s="3"/>
      <c r="N297" s="3"/>
      <c r="O297" s="3"/>
      <c r="P297" s="3"/>
      <c r="Q297" s="3"/>
      <c r="R297" s="3"/>
    </row>
    <row r="298" spans="1:18" s="42" customFormat="1" x14ac:dyDescent="0.2">
      <c r="A298" s="1"/>
      <c r="B298" s="3"/>
      <c r="C298" s="2"/>
      <c r="D298" s="3"/>
      <c r="E298" s="3"/>
      <c r="F298" s="1"/>
      <c r="G298" s="3"/>
      <c r="H298" s="3"/>
      <c r="I298" s="3"/>
      <c r="J298" s="4"/>
      <c r="K298" s="5"/>
      <c r="L298" s="3"/>
      <c r="M298" s="3"/>
      <c r="N298" s="3"/>
      <c r="O298" s="3"/>
      <c r="P298" s="3"/>
      <c r="Q298" s="3"/>
      <c r="R298" s="3"/>
    </row>
    <row r="299" spans="1:18" s="42" customFormat="1" x14ac:dyDescent="0.2">
      <c r="A299" s="1"/>
      <c r="B299" s="3"/>
      <c r="C299" s="2"/>
      <c r="D299" s="3"/>
      <c r="E299" s="3"/>
      <c r="F299" s="1"/>
      <c r="G299" s="3"/>
      <c r="H299" s="3"/>
      <c r="I299" s="3"/>
      <c r="J299" s="4"/>
      <c r="K299" s="5"/>
      <c r="L299" s="3"/>
      <c r="M299" s="3"/>
      <c r="N299" s="3"/>
      <c r="O299" s="3"/>
      <c r="P299" s="3"/>
      <c r="Q299" s="3"/>
      <c r="R299" s="3"/>
    </row>
    <row r="300" spans="1:18" s="42" customFormat="1" x14ac:dyDescent="0.2">
      <c r="A300" s="1"/>
      <c r="B300" s="3"/>
      <c r="C300" s="2"/>
      <c r="D300" s="3"/>
      <c r="E300" s="3"/>
      <c r="F300" s="1"/>
      <c r="G300" s="3"/>
      <c r="H300" s="3"/>
      <c r="I300" s="3"/>
      <c r="J300" s="4"/>
      <c r="K300" s="5"/>
      <c r="L300" s="3"/>
      <c r="M300" s="3"/>
      <c r="N300" s="3"/>
      <c r="O300" s="3"/>
      <c r="P300" s="3"/>
      <c r="Q300" s="3"/>
      <c r="R300" s="3"/>
    </row>
    <row r="301" spans="1:18" s="42" customFormat="1" x14ac:dyDescent="0.2">
      <c r="A301" s="1"/>
      <c r="B301" s="3"/>
      <c r="C301" s="2"/>
      <c r="D301" s="3"/>
      <c r="E301" s="3"/>
      <c r="F301" s="1"/>
      <c r="G301" s="3"/>
      <c r="H301" s="3"/>
      <c r="I301" s="3"/>
      <c r="J301" s="4"/>
      <c r="K301" s="5"/>
      <c r="L301" s="3"/>
      <c r="M301" s="3"/>
      <c r="N301" s="3"/>
      <c r="O301" s="3"/>
      <c r="P301" s="3"/>
      <c r="Q301" s="3"/>
      <c r="R301" s="3"/>
    </row>
    <row r="302" spans="1:18" s="42" customFormat="1" x14ac:dyDescent="0.2">
      <c r="A302" s="1"/>
      <c r="B302" s="3"/>
      <c r="C302" s="2"/>
      <c r="D302" s="3"/>
      <c r="E302" s="3"/>
      <c r="F302" s="1"/>
      <c r="G302" s="3"/>
      <c r="H302" s="3"/>
      <c r="I302" s="3"/>
      <c r="J302" s="4"/>
      <c r="K302" s="5"/>
      <c r="L302" s="3"/>
      <c r="M302" s="3"/>
      <c r="N302" s="3"/>
      <c r="O302" s="3"/>
      <c r="P302" s="3"/>
      <c r="Q302" s="3"/>
      <c r="R302" s="3"/>
    </row>
    <row r="303" spans="1:18" s="42" customFormat="1" x14ac:dyDescent="0.2">
      <c r="A303" s="1"/>
      <c r="B303" s="3"/>
      <c r="C303" s="2"/>
      <c r="D303" s="3"/>
      <c r="E303" s="3"/>
      <c r="F303" s="1"/>
      <c r="G303" s="3"/>
      <c r="H303" s="3"/>
      <c r="I303" s="3"/>
      <c r="J303" s="4"/>
      <c r="K303" s="5"/>
      <c r="L303" s="3"/>
      <c r="M303" s="3"/>
      <c r="N303" s="3"/>
      <c r="O303" s="3"/>
      <c r="P303" s="3"/>
      <c r="Q303" s="3"/>
      <c r="R303" s="3"/>
    </row>
    <row r="304" spans="1:18" s="42" customFormat="1" x14ac:dyDescent="0.2">
      <c r="A304" s="1"/>
      <c r="B304" s="3"/>
      <c r="C304" s="2"/>
      <c r="D304" s="3"/>
      <c r="E304" s="3"/>
      <c r="F304" s="1"/>
      <c r="G304" s="3"/>
      <c r="H304" s="3"/>
      <c r="I304" s="3"/>
      <c r="J304" s="4"/>
      <c r="K304" s="5"/>
      <c r="L304" s="3"/>
      <c r="M304" s="3"/>
      <c r="N304" s="3"/>
      <c r="O304" s="3"/>
      <c r="P304" s="3"/>
      <c r="Q304" s="3"/>
      <c r="R304" s="3"/>
    </row>
    <row r="305" spans="1:18" s="42" customFormat="1" x14ac:dyDescent="0.2">
      <c r="A305" s="1"/>
      <c r="B305" s="3"/>
      <c r="C305" s="2"/>
      <c r="D305" s="3"/>
      <c r="E305" s="3"/>
      <c r="F305" s="1"/>
      <c r="G305" s="3"/>
      <c r="H305" s="3"/>
      <c r="I305" s="3"/>
      <c r="J305" s="4"/>
      <c r="K305" s="5"/>
      <c r="L305" s="3"/>
      <c r="M305" s="3"/>
      <c r="N305" s="3"/>
      <c r="O305" s="3"/>
      <c r="P305" s="3"/>
      <c r="Q305" s="3"/>
      <c r="R305" s="3"/>
    </row>
    <row r="306" spans="1:18" s="42" customFormat="1" x14ac:dyDescent="0.2">
      <c r="A306" s="1"/>
      <c r="B306" s="3"/>
      <c r="C306" s="2"/>
      <c r="D306" s="3"/>
      <c r="E306" s="3"/>
      <c r="F306" s="1"/>
      <c r="G306" s="3"/>
      <c r="H306" s="3"/>
      <c r="I306" s="3"/>
      <c r="J306" s="4"/>
      <c r="K306" s="5"/>
      <c r="L306" s="3"/>
      <c r="M306" s="3"/>
      <c r="N306" s="3"/>
      <c r="O306" s="3"/>
      <c r="P306" s="3"/>
      <c r="Q306" s="3"/>
      <c r="R306" s="3"/>
    </row>
    <row r="307" spans="1:18" s="42" customFormat="1" x14ac:dyDescent="0.2">
      <c r="A307" s="1"/>
      <c r="B307" s="3"/>
      <c r="C307" s="2"/>
      <c r="D307" s="3"/>
      <c r="E307" s="3"/>
      <c r="F307" s="1"/>
      <c r="G307" s="3"/>
      <c r="H307" s="3"/>
      <c r="I307" s="3"/>
      <c r="J307" s="4"/>
      <c r="K307" s="5"/>
      <c r="L307" s="3"/>
      <c r="M307" s="3"/>
      <c r="N307" s="3"/>
      <c r="O307" s="3"/>
      <c r="P307" s="3"/>
      <c r="Q307" s="3"/>
      <c r="R307" s="3"/>
    </row>
    <row r="308" spans="1:18" s="42" customFormat="1" x14ac:dyDescent="0.2">
      <c r="A308" s="1"/>
      <c r="B308" s="3"/>
      <c r="C308" s="2"/>
      <c r="D308" s="3"/>
      <c r="E308" s="3"/>
      <c r="F308" s="1"/>
      <c r="G308" s="3"/>
      <c r="H308" s="3"/>
      <c r="I308" s="3"/>
      <c r="J308" s="4"/>
      <c r="K308" s="5"/>
      <c r="L308" s="3"/>
      <c r="M308" s="3"/>
      <c r="N308" s="3"/>
      <c r="O308" s="3"/>
      <c r="P308" s="3"/>
      <c r="Q308" s="3"/>
      <c r="R308" s="3"/>
    </row>
    <row r="309" spans="1:18" s="42" customFormat="1" x14ac:dyDescent="0.2">
      <c r="A309" s="1"/>
      <c r="B309" s="3"/>
      <c r="C309" s="2"/>
      <c r="D309" s="3"/>
      <c r="E309" s="3"/>
      <c r="F309" s="1"/>
      <c r="G309" s="3"/>
      <c r="H309" s="3"/>
      <c r="I309" s="3"/>
      <c r="J309" s="4"/>
      <c r="K309" s="5"/>
      <c r="L309" s="3"/>
      <c r="M309" s="3"/>
      <c r="N309" s="3"/>
      <c r="O309" s="3"/>
      <c r="P309" s="3"/>
      <c r="Q309" s="3"/>
      <c r="R309" s="3"/>
    </row>
    <row r="310" spans="1:18" s="42" customFormat="1" x14ac:dyDescent="0.2">
      <c r="A310" s="1"/>
      <c r="B310" s="3"/>
      <c r="C310" s="2"/>
      <c r="D310" s="3"/>
      <c r="E310" s="3"/>
      <c r="F310" s="1"/>
      <c r="G310" s="3"/>
      <c r="H310" s="3"/>
      <c r="I310" s="3"/>
      <c r="J310" s="4"/>
      <c r="K310" s="5"/>
      <c r="L310" s="3"/>
      <c r="M310" s="3"/>
      <c r="N310" s="3"/>
      <c r="O310" s="3"/>
      <c r="P310" s="3"/>
      <c r="Q310" s="3"/>
      <c r="R310" s="3"/>
    </row>
    <row r="311" spans="1:18" s="42" customFormat="1" x14ac:dyDescent="0.2">
      <c r="A311" s="1"/>
      <c r="B311" s="3"/>
      <c r="C311" s="2"/>
      <c r="D311" s="3"/>
      <c r="E311" s="3"/>
      <c r="F311" s="1"/>
      <c r="G311" s="3"/>
      <c r="H311" s="3"/>
      <c r="I311" s="3"/>
      <c r="J311" s="4"/>
      <c r="K311" s="5"/>
      <c r="L311" s="3"/>
      <c r="M311" s="3"/>
      <c r="N311" s="3"/>
      <c r="O311" s="3"/>
      <c r="P311" s="3"/>
      <c r="Q311" s="3"/>
      <c r="R311" s="3"/>
    </row>
    <row r="312" spans="1:18" s="42" customFormat="1" x14ac:dyDescent="0.2">
      <c r="A312" s="1"/>
      <c r="B312" s="3"/>
      <c r="C312" s="2"/>
      <c r="D312" s="3"/>
      <c r="E312" s="3"/>
      <c r="F312" s="1"/>
      <c r="G312" s="3"/>
      <c r="H312" s="3"/>
      <c r="I312" s="3"/>
      <c r="J312" s="4"/>
      <c r="K312" s="5"/>
      <c r="L312" s="3"/>
      <c r="M312" s="3"/>
      <c r="N312" s="3"/>
      <c r="O312" s="3"/>
      <c r="P312" s="3"/>
      <c r="Q312" s="3"/>
      <c r="R312" s="3"/>
    </row>
    <row r="313" spans="1:18" s="42" customFormat="1" x14ac:dyDescent="0.2">
      <c r="A313" s="1"/>
      <c r="B313" s="3"/>
      <c r="C313" s="2"/>
      <c r="D313" s="3"/>
      <c r="E313" s="3"/>
      <c r="F313" s="1"/>
      <c r="G313" s="3"/>
      <c r="H313" s="3"/>
      <c r="I313" s="3"/>
      <c r="J313" s="4"/>
      <c r="K313" s="5"/>
      <c r="L313" s="3"/>
      <c r="M313" s="3"/>
      <c r="N313" s="3"/>
      <c r="O313" s="3"/>
      <c r="P313" s="3"/>
      <c r="Q313" s="3"/>
      <c r="R313" s="3"/>
    </row>
    <row r="314" spans="1:18" s="42" customFormat="1" x14ac:dyDescent="0.2">
      <c r="A314" s="1"/>
      <c r="B314" s="3"/>
      <c r="C314" s="2"/>
      <c r="D314" s="3"/>
      <c r="E314" s="3"/>
      <c r="F314" s="1"/>
      <c r="G314" s="3"/>
      <c r="H314" s="3"/>
      <c r="I314" s="3"/>
      <c r="J314" s="4"/>
      <c r="K314" s="5"/>
      <c r="L314" s="3"/>
      <c r="M314" s="3"/>
      <c r="N314" s="3"/>
      <c r="O314" s="3"/>
      <c r="P314" s="3"/>
      <c r="Q314" s="3"/>
      <c r="R314" s="3"/>
    </row>
    <row r="315" spans="1:18" s="42" customFormat="1" x14ac:dyDescent="0.2">
      <c r="A315" s="1"/>
      <c r="B315" s="3"/>
      <c r="C315" s="2"/>
      <c r="D315" s="3"/>
      <c r="E315" s="3"/>
      <c r="F315" s="1"/>
      <c r="G315" s="3"/>
      <c r="H315" s="3"/>
      <c r="I315" s="3"/>
      <c r="J315" s="4"/>
      <c r="K315" s="5"/>
      <c r="L315" s="3"/>
      <c r="M315" s="3"/>
      <c r="N315" s="3"/>
      <c r="O315" s="3"/>
      <c r="P315" s="3"/>
      <c r="Q315" s="3"/>
      <c r="R315" s="3"/>
    </row>
    <row r="316" spans="1:18" s="42" customFormat="1" x14ac:dyDescent="0.2">
      <c r="A316" s="1"/>
      <c r="B316" s="3"/>
      <c r="C316" s="2"/>
      <c r="D316" s="3"/>
      <c r="E316" s="3"/>
      <c r="F316" s="1"/>
      <c r="G316" s="3"/>
      <c r="H316" s="3"/>
      <c r="I316" s="3"/>
      <c r="J316" s="4"/>
      <c r="K316" s="5"/>
      <c r="L316" s="3"/>
      <c r="M316" s="3"/>
      <c r="N316" s="3"/>
      <c r="O316" s="3"/>
      <c r="P316" s="3"/>
      <c r="Q316" s="3"/>
      <c r="R316" s="3"/>
    </row>
    <row r="317" spans="1:18" s="42" customFormat="1" x14ac:dyDescent="0.2">
      <c r="A317" s="1"/>
      <c r="B317" s="3"/>
      <c r="C317" s="2"/>
      <c r="D317" s="3"/>
      <c r="E317" s="3"/>
      <c r="F317" s="1"/>
      <c r="G317" s="3"/>
      <c r="H317" s="3"/>
      <c r="I317" s="3"/>
      <c r="J317" s="4"/>
      <c r="K317" s="5"/>
      <c r="L317" s="3"/>
      <c r="M317" s="3"/>
      <c r="N317" s="3"/>
      <c r="O317" s="3"/>
      <c r="P317" s="3"/>
      <c r="Q317" s="3"/>
      <c r="R317" s="3"/>
    </row>
    <row r="318" spans="1:18" s="42" customFormat="1" x14ac:dyDescent="0.2">
      <c r="A318" s="1"/>
      <c r="B318" s="3"/>
      <c r="C318" s="2"/>
      <c r="D318" s="3"/>
      <c r="E318" s="3"/>
      <c r="F318" s="1"/>
      <c r="G318" s="3"/>
      <c r="H318" s="3"/>
      <c r="I318" s="3"/>
      <c r="J318" s="4"/>
      <c r="K318" s="5"/>
      <c r="L318" s="3"/>
      <c r="M318" s="3"/>
      <c r="N318" s="3"/>
      <c r="O318" s="3"/>
      <c r="P318" s="3"/>
      <c r="Q318" s="3"/>
      <c r="R318" s="3"/>
    </row>
    <row r="319" spans="1:18" s="42" customFormat="1" x14ac:dyDescent="0.2">
      <c r="A319" s="1"/>
      <c r="B319" s="3"/>
      <c r="C319" s="2"/>
      <c r="D319" s="3"/>
      <c r="E319" s="3"/>
      <c r="F319" s="1"/>
      <c r="G319" s="3"/>
      <c r="H319" s="3"/>
      <c r="I319" s="3"/>
      <c r="J319" s="4"/>
      <c r="K319" s="5"/>
      <c r="L319" s="3"/>
      <c r="M319" s="3"/>
      <c r="N319" s="3"/>
      <c r="O319" s="3"/>
      <c r="P319" s="3"/>
      <c r="Q319" s="3"/>
      <c r="R319" s="3"/>
    </row>
    <row r="320" spans="1:18" s="42" customFormat="1" x14ac:dyDescent="0.2">
      <c r="A320" s="1"/>
      <c r="B320" s="3"/>
      <c r="C320" s="2"/>
      <c r="D320" s="3"/>
      <c r="E320" s="3"/>
      <c r="F320" s="1"/>
      <c r="G320" s="3"/>
      <c r="H320" s="3"/>
      <c r="I320" s="3"/>
      <c r="J320" s="4"/>
      <c r="K320" s="5"/>
      <c r="L320" s="3"/>
      <c r="M320" s="3"/>
      <c r="N320" s="3"/>
      <c r="O320" s="3"/>
      <c r="P320" s="3"/>
      <c r="Q320" s="3"/>
      <c r="R320" s="3"/>
    </row>
    <row r="321" spans="1:18" s="42" customFormat="1" x14ac:dyDescent="0.2">
      <c r="A321" s="1"/>
      <c r="B321" s="3"/>
      <c r="C321" s="2"/>
      <c r="D321" s="3"/>
      <c r="E321" s="3"/>
      <c r="F321" s="1"/>
      <c r="G321" s="3"/>
      <c r="H321" s="3"/>
      <c r="I321" s="3"/>
      <c r="J321" s="4"/>
      <c r="K321" s="5"/>
      <c r="L321" s="3"/>
      <c r="M321" s="3"/>
      <c r="N321" s="3"/>
      <c r="O321" s="3"/>
      <c r="P321" s="3"/>
      <c r="Q321" s="3"/>
      <c r="R321" s="3"/>
    </row>
    <row r="322" spans="1:18" s="42" customFormat="1" x14ac:dyDescent="0.2">
      <c r="A322" s="1"/>
      <c r="B322" s="3"/>
      <c r="C322" s="2"/>
      <c r="D322" s="3"/>
      <c r="E322" s="3"/>
      <c r="F322" s="1"/>
      <c r="G322" s="3"/>
      <c r="H322" s="3"/>
      <c r="I322" s="3"/>
      <c r="J322" s="4"/>
      <c r="K322" s="5"/>
      <c r="L322" s="3"/>
      <c r="M322" s="3"/>
      <c r="N322" s="3"/>
      <c r="O322" s="3"/>
      <c r="P322" s="3"/>
      <c r="Q322" s="3"/>
      <c r="R322" s="3"/>
    </row>
    <row r="323" spans="1:18" s="42" customFormat="1" x14ac:dyDescent="0.2">
      <c r="A323" s="1"/>
      <c r="B323" s="3"/>
      <c r="C323" s="2"/>
      <c r="D323" s="3"/>
      <c r="E323" s="3"/>
      <c r="F323" s="1"/>
      <c r="G323" s="3"/>
      <c r="H323" s="3"/>
      <c r="I323" s="3"/>
      <c r="J323" s="4"/>
      <c r="K323" s="5"/>
      <c r="L323" s="3"/>
      <c r="M323" s="3"/>
      <c r="N323" s="3"/>
      <c r="O323" s="3"/>
      <c r="P323" s="3"/>
      <c r="Q323" s="3"/>
      <c r="R323" s="3"/>
    </row>
    <row r="324" spans="1:18" s="42" customFormat="1" x14ac:dyDescent="0.2">
      <c r="A324" s="1"/>
      <c r="B324" s="3"/>
      <c r="C324" s="2"/>
      <c r="D324" s="3"/>
      <c r="E324" s="3"/>
      <c r="F324" s="1"/>
      <c r="G324" s="3"/>
      <c r="H324" s="3"/>
      <c r="I324" s="3"/>
      <c r="J324" s="4"/>
      <c r="K324" s="5"/>
      <c r="L324" s="3"/>
      <c r="M324" s="3"/>
      <c r="N324" s="3"/>
      <c r="O324" s="3"/>
      <c r="P324" s="3"/>
      <c r="Q324" s="3"/>
      <c r="R324" s="3"/>
    </row>
    <row r="325" spans="1:18" s="42" customFormat="1" x14ac:dyDescent="0.2">
      <c r="A325" s="1"/>
      <c r="B325" s="3"/>
      <c r="C325" s="2"/>
      <c r="D325" s="3"/>
      <c r="E325" s="3"/>
      <c r="F325" s="1"/>
      <c r="G325" s="3"/>
      <c r="H325" s="3"/>
      <c r="I325" s="3"/>
      <c r="J325" s="4"/>
      <c r="K325" s="5"/>
      <c r="L325" s="3"/>
      <c r="M325" s="3"/>
      <c r="N325" s="3"/>
      <c r="O325" s="3"/>
      <c r="P325" s="3"/>
      <c r="Q325" s="3"/>
      <c r="R325" s="3"/>
    </row>
    <row r="326" spans="1:18" s="42" customFormat="1" x14ac:dyDescent="0.2">
      <c r="A326" s="1"/>
      <c r="B326" s="3"/>
      <c r="C326" s="2"/>
      <c r="D326" s="3"/>
      <c r="E326" s="3"/>
      <c r="F326" s="1"/>
      <c r="G326" s="3"/>
      <c r="H326" s="3"/>
      <c r="I326" s="3"/>
      <c r="J326" s="4"/>
      <c r="K326" s="5"/>
      <c r="L326" s="3"/>
      <c r="M326" s="3"/>
      <c r="N326" s="3"/>
      <c r="O326" s="3"/>
      <c r="P326" s="3"/>
      <c r="Q326" s="3"/>
      <c r="R326" s="3"/>
    </row>
    <row r="327" spans="1:18" s="42" customFormat="1" x14ac:dyDescent="0.2">
      <c r="A327" s="1"/>
      <c r="B327" s="3"/>
      <c r="C327" s="2"/>
      <c r="D327" s="3"/>
      <c r="E327" s="3"/>
      <c r="F327" s="1"/>
      <c r="G327" s="3"/>
      <c r="H327" s="3"/>
      <c r="I327" s="3"/>
      <c r="J327" s="4"/>
      <c r="K327" s="5"/>
      <c r="L327" s="3"/>
      <c r="M327" s="3"/>
      <c r="N327" s="3"/>
      <c r="O327" s="3"/>
      <c r="P327" s="3"/>
      <c r="Q327" s="3"/>
      <c r="R327" s="3"/>
    </row>
    <row r="328" spans="1:18" s="42" customFormat="1" x14ac:dyDescent="0.2">
      <c r="A328" s="1"/>
      <c r="B328" s="3"/>
      <c r="C328" s="2"/>
      <c r="D328" s="3"/>
      <c r="E328" s="3"/>
      <c r="F328" s="1"/>
      <c r="G328" s="3"/>
      <c r="H328" s="3"/>
      <c r="I328" s="3"/>
      <c r="J328" s="4"/>
      <c r="K328" s="5"/>
      <c r="L328" s="3"/>
      <c r="M328" s="3"/>
      <c r="N328" s="3"/>
      <c r="O328" s="3"/>
      <c r="P328" s="3"/>
      <c r="Q328" s="3"/>
      <c r="R328" s="3"/>
    </row>
    <row r="329" spans="1:18" s="42" customFormat="1" x14ac:dyDescent="0.2">
      <c r="A329" s="1"/>
      <c r="B329" s="3"/>
      <c r="C329" s="2"/>
      <c r="D329" s="3"/>
      <c r="E329" s="3"/>
      <c r="F329" s="1"/>
      <c r="G329" s="3"/>
      <c r="H329" s="3"/>
      <c r="I329" s="3"/>
      <c r="J329" s="4"/>
      <c r="K329" s="5"/>
      <c r="L329" s="3"/>
      <c r="M329" s="3"/>
      <c r="N329" s="3"/>
      <c r="O329" s="3"/>
      <c r="P329" s="3"/>
      <c r="Q329" s="3"/>
      <c r="R329" s="3"/>
    </row>
    <row r="330" spans="1:18" s="42" customFormat="1" x14ac:dyDescent="0.2">
      <c r="A330" s="1"/>
      <c r="B330" s="3"/>
      <c r="C330" s="2"/>
      <c r="D330" s="3"/>
      <c r="E330" s="3"/>
      <c r="F330" s="1"/>
      <c r="G330" s="3"/>
      <c r="H330" s="3"/>
      <c r="I330" s="3"/>
      <c r="J330" s="4"/>
      <c r="K330" s="5"/>
      <c r="L330" s="3"/>
      <c r="M330" s="3"/>
      <c r="N330" s="3"/>
      <c r="O330" s="3"/>
      <c r="P330" s="3"/>
      <c r="Q330" s="3"/>
      <c r="R330" s="3"/>
    </row>
    <row r="331" spans="1:18" s="42" customFormat="1" x14ac:dyDescent="0.2">
      <c r="A331" s="1"/>
      <c r="B331" s="3"/>
      <c r="C331" s="2"/>
      <c r="D331" s="3"/>
      <c r="E331" s="3"/>
      <c r="F331" s="1"/>
      <c r="G331" s="3"/>
      <c r="H331" s="3"/>
      <c r="I331" s="3"/>
      <c r="J331" s="4"/>
      <c r="K331" s="5"/>
      <c r="L331" s="3"/>
      <c r="M331" s="3"/>
      <c r="N331" s="3"/>
      <c r="O331" s="3"/>
      <c r="P331" s="3"/>
      <c r="Q331" s="3"/>
      <c r="R331" s="3"/>
    </row>
    <row r="332" spans="1:18" s="42" customFormat="1" x14ac:dyDescent="0.2">
      <c r="A332" s="1"/>
      <c r="B332" s="3"/>
      <c r="C332" s="2"/>
      <c r="D332" s="3"/>
      <c r="E332" s="3"/>
      <c r="F332" s="1"/>
      <c r="G332" s="3"/>
      <c r="H332" s="3"/>
      <c r="I332" s="3"/>
      <c r="J332" s="4"/>
      <c r="K332" s="5"/>
      <c r="L332" s="3"/>
      <c r="M332" s="3"/>
      <c r="N332" s="3"/>
      <c r="O332" s="3"/>
      <c r="P332" s="3"/>
      <c r="Q332" s="3"/>
      <c r="R332" s="3"/>
    </row>
    <row r="333" spans="1:18" s="42" customFormat="1" x14ac:dyDescent="0.2">
      <c r="A333" s="1"/>
      <c r="B333" s="3"/>
      <c r="C333" s="2"/>
      <c r="D333" s="3"/>
      <c r="E333" s="3"/>
      <c r="F333" s="1"/>
      <c r="G333" s="3"/>
      <c r="H333" s="3"/>
      <c r="I333" s="3"/>
      <c r="J333" s="4"/>
      <c r="K333" s="5"/>
      <c r="L333" s="3"/>
      <c r="M333" s="3"/>
      <c r="N333" s="3"/>
      <c r="O333" s="3"/>
      <c r="P333" s="3"/>
      <c r="Q333" s="3"/>
      <c r="R333" s="3"/>
    </row>
    <row r="334" spans="1:18" s="42" customFormat="1" x14ac:dyDescent="0.2">
      <c r="A334" s="1"/>
      <c r="B334" s="3"/>
      <c r="C334" s="2"/>
      <c r="D334" s="3"/>
      <c r="E334" s="3"/>
      <c r="F334" s="1"/>
      <c r="G334" s="3"/>
      <c r="H334" s="3"/>
      <c r="I334" s="3"/>
      <c r="J334" s="4"/>
      <c r="K334" s="5"/>
      <c r="L334" s="3"/>
      <c r="M334" s="3"/>
      <c r="N334" s="3"/>
      <c r="O334" s="3"/>
      <c r="P334" s="3"/>
      <c r="Q334" s="3"/>
      <c r="R334" s="3"/>
    </row>
    <row r="335" spans="1:18" s="42" customFormat="1" x14ac:dyDescent="0.2">
      <c r="A335" s="1"/>
      <c r="B335" s="3"/>
      <c r="C335" s="2"/>
      <c r="D335" s="3"/>
      <c r="E335" s="3"/>
      <c r="F335" s="1"/>
      <c r="G335" s="3"/>
      <c r="H335" s="3"/>
      <c r="I335" s="3"/>
      <c r="J335" s="4"/>
      <c r="K335" s="5"/>
      <c r="L335" s="3"/>
      <c r="M335" s="3"/>
      <c r="N335" s="3"/>
      <c r="O335" s="3"/>
      <c r="P335" s="3"/>
      <c r="Q335" s="3"/>
      <c r="R335" s="3"/>
    </row>
    <row r="336" spans="1:18" s="42" customFormat="1" x14ac:dyDescent="0.2">
      <c r="A336" s="1"/>
      <c r="B336" s="3"/>
      <c r="C336" s="2"/>
      <c r="D336" s="3"/>
      <c r="E336" s="3"/>
      <c r="F336" s="1"/>
      <c r="G336" s="3"/>
      <c r="H336" s="3"/>
      <c r="I336" s="3"/>
      <c r="J336" s="4"/>
      <c r="K336" s="5"/>
      <c r="L336" s="3"/>
      <c r="M336" s="3"/>
      <c r="N336" s="3"/>
      <c r="O336" s="3"/>
      <c r="P336" s="3"/>
      <c r="Q336" s="3"/>
      <c r="R336" s="3"/>
    </row>
    <row r="337" spans="1:18" s="42" customFormat="1" x14ac:dyDescent="0.2">
      <c r="A337" s="1"/>
      <c r="B337" s="3"/>
      <c r="C337" s="2"/>
      <c r="D337" s="3"/>
      <c r="E337" s="3"/>
      <c r="F337" s="1"/>
      <c r="G337" s="3"/>
      <c r="H337" s="3"/>
      <c r="I337" s="3"/>
      <c r="J337" s="4"/>
      <c r="K337" s="5"/>
      <c r="L337" s="3"/>
      <c r="M337" s="3"/>
      <c r="N337" s="3"/>
      <c r="O337" s="3"/>
      <c r="P337" s="3"/>
      <c r="Q337" s="3"/>
      <c r="R337" s="3"/>
    </row>
    <row r="338" spans="1:18" s="42" customFormat="1" x14ac:dyDescent="0.2">
      <c r="A338" s="1"/>
      <c r="B338" s="3"/>
      <c r="C338" s="2"/>
      <c r="D338" s="3"/>
      <c r="E338" s="3"/>
      <c r="F338" s="1"/>
      <c r="G338" s="3"/>
      <c r="H338" s="3"/>
      <c r="I338" s="3"/>
      <c r="J338" s="4"/>
      <c r="K338" s="5"/>
      <c r="L338" s="3"/>
      <c r="M338" s="3"/>
      <c r="N338" s="3"/>
      <c r="O338" s="3"/>
      <c r="P338" s="3"/>
      <c r="Q338" s="3"/>
      <c r="R338" s="3"/>
    </row>
    <row r="339" spans="1:18" s="42" customFormat="1" x14ac:dyDescent="0.2">
      <c r="A339" s="1"/>
      <c r="B339" s="3"/>
      <c r="C339" s="2"/>
      <c r="D339" s="3"/>
      <c r="E339" s="3"/>
      <c r="F339" s="1"/>
      <c r="G339" s="3"/>
      <c r="H339" s="3"/>
      <c r="I339" s="3"/>
      <c r="J339" s="4"/>
      <c r="K339" s="5"/>
      <c r="L339" s="3"/>
      <c r="M339" s="3"/>
      <c r="N339" s="3"/>
      <c r="O339" s="3"/>
      <c r="P339" s="3"/>
      <c r="Q339" s="3"/>
      <c r="R339" s="3"/>
    </row>
    <row r="340" spans="1:18" s="42" customFormat="1" x14ac:dyDescent="0.2">
      <c r="A340" s="1"/>
      <c r="B340" s="3"/>
      <c r="C340" s="2"/>
      <c r="D340" s="3"/>
      <c r="E340" s="3"/>
      <c r="F340" s="1"/>
      <c r="G340" s="3"/>
      <c r="H340" s="3"/>
      <c r="I340" s="3"/>
      <c r="J340" s="4"/>
      <c r="K340" s="5"/>
      <c r="L340" s="3"/>
      <c r="M340" s="3"/>
      <c r="N340" s="3"/>
      <c r="O340" s="3"/>
      <c r="P340" s="3"/>
      <c r="Q340" s="3"/>
      <c r="R340" s="3"/>
    </row>
    <row r="341" spans="1:18" s="42" customFormat="1" x14ac:dyDescent="0.2">
      <c r="A341" s="1"/>
      <c r="B341" s="3"/>
      <c r="C341" s="2"/>
      <c r="D341" s="3"/>
      <c r="E341" s="3"/>
      <c r="F341" s="1"/>
      <c r="G341" s="3"/>
      <c r="H341" s="3"/>
      <c r="I341" s="3"/>
      <c r="J341" s="4"/>
      <c r="K341" s="5"/>
      <c r="L341" s="3"/>
      <c r="M341" s="3"/>
      <c r="N341" s="3"/>
      <c r="O341" s="3"/>
      <c r="P341" s="3"/>
      <c r="Q341" s="3"/>
      <c r="R341" s="3"/>
    </row>
    <row r="342" spans="1:18" s="42" customFormat="1" x14ac:dyDescent="0.2">
      <c r="A342" s="1"/>
      <c r="B342" s="3"/>
      <c r="C342" s="2"/>
      <c r="D342" s="3"/>
      <c r="E342" s="3"/>
      <c r="F342" s="1"/>
      <c r="G342" s="3"/>
      <c r="H342" s="3"/>
      <c r="I342" s="3"/>
      <c r="J342" s="4"/>
      <c r="K342" s="5"/>
      <c r="L342" s="3"/>
      <c r="M342" s="3"/>
      <c r="N342" s="3"/>
      <c r="O342" s="3"/>
      <c r="P342" s="3"/>
      <c r="Q342" s="3"/>
      <c r="R342" s="3"/>
    </row>
    <row r="343" spans="1:18" s="42" customFormat="1" x14ac:dyDescent="0.2">
      <c r="A343" s="1"/>
      <c r="B343" s="3"/>
      <c r="C343" s="2"/>
      <c r="D343" s="3"/>
      <c r="E343" s="3"/>
      <c r="F343" s="1"/>
      <c r="G343" s="3"/>
      <c r="H343" s="3"/>
      <c r="I343" s="3"/>
      <c r="J343" s="4"/>
      <c r="K343" s="5"/>
      <c r="L343" s="3"/>
      <c r="M343" s="3"/>
      <c r="N343" s="3"/>
      <c r="O343" s="3"/>
      <c r="P343" s="3"/>
      <c r="Q343" s="3"/>
      <c r="R343" s="3"/>
    </row>
    <row r="344" spans="1:18" s="42" customFormat="1" x14ac:dyDescent="0.2">
      <c r="A344" s="1"/>
      <c r="B344" s="3"/>
      <c r="C344" s="2"/>
      <c r="D344" s="3"/>
      <c r="E344" s="3"/>
      <c r="F344" s="1"/>
      <c r="G344" s="3"/>
      <c r="H344" s="3"/>
      <c r="I344" s="3"/>
      <c r="J344" s="4"/>
      <c r="K344" s="5"/>
      <c r="L344" s="3"/>
      <c r="M344" s="3"/>
      <c r="N344" s="3"/>
      <c r="O344" s="3"/>
      <c r="P344" s="3"/>
      <c r="Q344" s="3"/>
      <c r="R344" s="3"/>
    </row>
    <row r="345" spans="1:18" s="42" customFormat="1" x14ac:dyDescent="0.2">
      <c r="A345" s="1"/>
      <c r="B345" s="3"/>
      <c r="C345" s="2"/>
      <c r="D345" s="3"/>
      <c r="E345" s="3"/>
      <c r="F345" s="1"/>
      <c r="G345" s="3"/>
      <c r="H345" s="3"/>
      <c r="I345" s="3"/>
      <c r="J345" s="4"/>
      <c r="K345" s="5"/>
      <c r="L345" s="3"/>
      <c r="M345" s="3"/>
      <c r="N345" s="3"/>
      <c r="O345" s="3"/>
      <c r="P345" s="3"/>
      <c r="Q345" s="3"/>
      <c r="R345" s="3"/>
    </row>
    <row r="346" spans="1:18" s="42" customFormat="1" x14ac:dyDescent="0.2">
      <c r="A346" s="1"/>
      <c r="B346" s="3"/>
      <c r="C346" s="2"/>
      <c r="D346" s="3"/>
      <c r="E346" s="3"/>
      <c r="F346" s="1"/>
      <c r="G346" s="3"/>
      <c r="H346" s="3"/>
      <c r="I346" s="3"/>
      <c r="J346" s="4"/>
      <c r="K346" s="5"/>
      <c r="L346" s="3"/>
      <c r="M346" s="3"/>
      <c r="N346" s="3"/>
      <c r="O346" s="3"/>
      <c r="P346" s="3"/>
      <c r="Q346" s="3"/>
      <c r="R346" s="3"/>
    </row>
    <row r="347" spans="1:18" s="42" customFormat="1" x14ac:dyDescent="0.2">
      <c r="A347" s="1"/>
      <c r="B347" s="3"/>
      <c r="C347" s="2"/>
      <c r="D347" s="3"/>
      <c r="E347" s="3"/>
      <c r="F347" s="1"/>
      <c r="G347" s="3"/>
      <c r="H347" s="3"/>
      <c r="I347" s="3"/>
      <c r="J347" s="4"/>
      <c r="K347" s="5"/>
      <c r="L347" s="3"/>
      <c r="M347" s="3"/>
      <c r="N347" s="3"/>
      <c r="O347" s="3"/>
      <c r="P347" s="3"/>
      <c r="Q347" s="3"/>
      <c r="R347" s="3"/>
    </row>
    <row r="348" spans="1:18" s="42" customFormat="1" x14ac:dyDescent="0.2">
      <c r="A348" s="1"/>
      <c r="B348" s="3"/>
      <c r="C348" s="2"/>
      <c r="D348" s="3"/>
      <c r="E348" s="3"/>
      <c r="F348" s="1"/>
      <c r="G348" s="3"/>
      <c r="H348" s="3"/>
      <c r="I348" s="3"/>
      <c r="J348" s="4"/>
      <c r="K348" s="5"/>
      <c r="L348" s="3"/>
      <c r="M348" s="3"/>
      <c r="N348" s="3"/>
      <c r="O348" s="3"/>
      <c r="P348" s="3"/>
      <c r="Q348" s="3"/>
      <c r="R348" s="3"/>
    </row>
    <row r="349" spans="1:18" s="42" customFormat="1" x14ac:dyDescent="0.2">
      <c r="A349" s="1"/>
      <c r="B349" s="3"/>
      <c r="C349" s="2"/>
      <c r="D349" s="3"/>
      <c r="E349" s="3"/>
      <c r="F349" s="1"/>
      <c r="G349" s="3"/>
      <c r="H349" s="3"/>
      <c r="I349" s="3"/>
      <c r="J349" s="4"/>
      <c r="K349" s="5"/>
      <c r="L349" s="3"/>
      <c r="M349" s="3"/>
      <c r="N349" s="3"/>
      <c r="O349" s="3"/>
      <c r="P349" s="3"/>
      <c r="Q349" s="3"/>
      <c r="R349" s="3"/>
    </row>
    <row r="350" spans="1:18" s="42" customFormat="1" x14ac:dyDescent="0.2">
      <c r="A350" s="1"/>
      <c r="B350" s="3"/>
      <c r="C350" s="2"/>
      <c r="D350" s="3"/>
      <c r="E350" s="3"/>
      <c r="F350" s="1"/>
      <c r="G350" s="3"/>
      <c r="H350" s="3"/>
      <c r="I350" s="3"/>
      <c r="J350" s="4"/>
      <c r="K350" s="5"/>
      <c r="L350" s="3"/>
      <c r="M350" s="3"/>
      <c r="N350" s="3"/>
      <c r="O350" s="3"/>
      <c r="P350" s="3"/>
      <c r="Q350" s="3"/>
      <c r="R350" s="3"/>
    </row>
    <row r="351" spans="1:18" s="42" customFormat="1" x14ac:dyDescent="0.2">
      <c r="A351" s="1"/>
      <c r="B351" s="3"/>
      <c r="C351" s="2"/>
      <c r="D351" s="3"/>
      <c r="E351" s="3"/>
      <c r="F351" s="1"/>
      <c r="G351" s="3"/>
      <c r="H351" s="3"/>
      <c r="I351" s="3"/>
      <c r="J351" s="4"/>
      <c r="K351" s="5"/>
      <c r="L351" s="3"/>
      <c r="M351" s="3"/>
      <c r="N351" s="3"/>
      <c r="O351" s="3"/>
      <c r="P351" s="3"/>
      <c r="Q351" s="3"/>
      <c r="R351" s="3"/>
    </row>
    <row r="352" spans="1:18" s="42" customFormat="1" x14ac:dyDescent="0.2">
      <c r="A352" s="1"/>
      <c r="B352" s="3"/>
      <c r="C352" s="2"/>
      <c r="D352" s="3"/>
      <c r="E352" s="3"/>
      <c r="F352" s="1"/>
      <c r="G352" s="3"/>
      <c r="H352" s="3"/>
      <c r="I352" s="3"/>
      <c r="J352" s="4"/>
      <c r="K352" s="5"/>
      <c r="L352" s="3"/>
      <c r="M352" s="3"/>
      <c r="N352" s="3"/>
      <c r="O352" s="3"/>
      <c r="P352" s="3"/>
      <c r="Q352" s="3"/>
      <c r="R352" s="3"/>
    </row>
    <row r="353" spans="1:18" s="42" customFormat="1" x14ac:dyDescent="0.2">
      <c r="A353" s="1"/>
      <c r="B353" s="3"/>
      <c r="C353" s="2"/>
      <c r="D353" s="3"/>
      <c r="E353" s="3"/>
      <c r="F353" s="1"/>
      <c r="G353" s="3"/>
      <c r="H353" s="3"/>
      <c r="I353" s="3"/>
      <c r="J353" s="4"/>
      <c r="K353" s="5"/>
      <c r="L353" s="3"/>
      <c r="M353" s="3"/>
      <c r="N353" s="3"/>
      <c r="O353" s="3"/>
      <c r="P353" s="3"/>
      <c r="Q353" s="3"/>
      <c r="R353" s="3"/>
    </row>
    <row r="354" spans="1:18" s="42" customFormat="1" x14ac:dyDescent="0.2">
      <c r="A354" s="1"/>
      <c r="B354" s="3"/>
      <c r="C354" s="2"/>
      <c r="D354" s="3"/>
      <c r="E354" s="3"/>
      <c r="F354" s="1"/>
      <c r="G354" s="3"/>
      <c r="H354" s="3"/>
      <c r="I354" s="3"/>
      <c r="J354" s="4"/>
      <c r="K354" s="5"/>
      <c r="L354" s="3"/>
      <c r="M354" s="3"/>
      <c r="N354" s="3"/>
      <c r="O354" s="3"/>
      <c r="P354" s="3"/>
      <c r="Q354" s="3"/>
      <c r="R354" s="3"/>
    </row>
    <row r="355" spans="1:18" s="42" customFormat="1" x14ac:dyDescent="0.2">
      <c r="A355" s="1"/>
      <c r="B355" s="3"/>
      <c r="C355" s="2"/>
      <c r="D355" s="3"/>
      <c r="E355" s="3"/>
      <c r="F355" s="1"/>
      <c r="G355" s="3"/>
      <c r="H355" s="3"/>
      <c r="I355" s="3"/>
      <c r="J355" s="4"/>
      <c r="K355" s="5"/>
      <c r="L355" s="3"/>
      <c r="M355" s="3"/>
      <c r="N355" s="3"/>
      <c r="O355" s="3"/>
      <c r="P355" s="3"/>
      <c r="Q355" s="3"/>
      <c r="R355" s="3"/>
    </row>
    <row r="356" spans="1:18" s="42" customFormat="1" x14ac:dyDescent="0.2">
      <c r="A356" s="1"/>
      <c r="B356" s="3"/>
      <c r="C356" s="2"/>
      <c r="D356" s="3"/>
      <c r="E356" s="3"/>
      <c r="F356" s="1"/>
      <c r="G356" s="3"/>
      <c r="H356" s="3"/>
      <c r="I356" s="3"/>
      <c r="J356" s="4"/>
      <c r="K356" s="5"/>
      <c r="L356" s="3"/>
      <c r="M356" s="3"/>
      <c r="N356" s="3"/>
      <c r="O356" s="3"/>
      <c r="P356" s="3"/>
      <c r="Q356" s="3"/>
      <c r="R356" s="3"/>
    </row>
    <row r="357" spans="1:18" s="42" customFormat="1" x14ac:dyDescent="0.2">
      <c r="A357" s="1"/>
      <c r="B357" s="3"/>
      <c r="C357" s="2"/>
      <c r="D357" s="3"/>
      <c r="E357" s="3"/>
      <c r="F357" s="1"/>
      <c r="G357" s="3"/>
      <c r="H357" s="3"/>
      <c r="I357" s="3"/>
      <c r="J357" s="4"/>
      <c r="K357" s="5"/>
      <c r="L357" s="3"/>
      <c r="M357" s="3"/>
      <c r="N357" s="3"/>
      <c r="O357" s="3"/>
      <c r="P357" s="3"/>
      <c r="Q357" s="3"/>
      <c r="R357" s="3"/>
    </row>
    <row r="358" spans="1:18" s="42" customFormat="1" x14ac:dyDescent="0.2">
      <c r="A358" s="1"/>
      <c r="B358" s="3"/>
      <c r="C358" s="2"/>
      <c r="D358" s="3"/>
      <c r="E358" s="3"/>
      <c r="F358" s="1"/>
      <c r="G358" s="3"/>
      <c r="H358" s="3"/>
      <c r="I358" s="3"/>
      <c r="J358" s="4"/>
      <c r="K358" s="5"/>
      <c r="L358" s="3"/>
      <c r="M358" s="3"/>
      <c r="N358" s="3"/>
      <c r="O358" s="3"/>
      <c r="P358" s="3"/>
      <c r="Q358" s="3"/>
      <c r="R358" s="3"/>
    </row>
    <row r="359" spans="1:18" s="42" customFormat="1" x14ac:dyDescent="0.2">
      <c r="A359" s="1"/>
      <c r="B359" s="3"/>
      <c r="C359" s="2"/>
      <c r="D359" s="3"/>
      <c r="E359" s="3"/>
      <c r="F359" s="1"/>
      <c r="G359" s="3"/>
      <c r="H359" s="3"/>
      <c r="I359" s="3"/>
      <c r="J359" s="4"/>
      <c r="K359" s="5"/>
      <c r="L359" s="3"/>
      <c r="M359" s="3"/>
      <c r="N359" s="3"/>
      <c r="O359" s="3"/>
      <c r="P359" s="3"/>
      <c r="Q359" s="3"/>
      <c r="R359" s="3"/>
    </row>
    <row r="360" spans="1:18" s="42" customFormat="1" x14ac:dyDescent="0.2">
      <c r="A360" s="1"/>
      <c r="B360" s="3"/>
      <c r="C360" s="2"/>
      <c r="D360" s="3"/>
      <c r="E360" s="3"/>
      <c r="F360" s="1"/>
      <c r="G360" s="3"/>
      <c r="H360" s="3"/>
      <c r="I360" s="3"/>
      <c r="J360" s="4"/>
      <c r="K360" s="5"/>
      <c r="L360" s="3"/>
      <c r="M360" s="3"/>
      <c r="N360" s="3"/>
      <c r="O360" s="3"/>
      <c r="P360" s="3"/>
      <c r="Q360" s="3"/>
      <c r="R360" s="3"/>
    </row>
    <row r="361" spans="1:18" s="42" customFormat="1" x14ac:dyDescent="0.2">
      <c r="A361" s="1"/>
      <c r="B361" s="3"/>
      <c r="C361" s="2"/>
      <c r="D361" s="3"/>
      <c r="E361" s="3"/>
      <c r="F361" s="1"/>
      <c r="G361" s="3"/>
      <c r="H361" s="3"/>
      <c r="I361" s="3"/>
      <c r="J361" s="4"/>
      <c r="K361" s="5"/>
      <c r="L361" s="3"/>
      <c r="M361" s="3"/>
      <c r="N361" s="3"/>
      <c r="O361" s="3"/>
      <c r="P361" s="3"/>
      <c r="Q361" s="3"/>
      <c r="R361" s="3"/>
    </row>
    <row r="362" spans="1:18" s="42" customFormat="1" x14ac:dyDescent="0.2">
      <c r="A362" s="1"/>
      <c r="B362" s="3"/>
      <c r="C362" s="2"/>
      <c r="D362" s="3"/>
      <c r="E362" s="3"/>
      <c r="F362" s="1"/>
      <c r="G362" s="3"/>
      <c r="H362" s="3"/>
      <c r="I362" s="3"/>
      <c r="J362" s="4"/>
      <c r="K362" s="5"/>
      <c r="L362" s="3"/>
      <c r="M362" s="3"/>
      <c r="N362" s="3"/>
      <c r="O362" s="3"/>
      <c r="P362" s="3"/>
      <c r="Q362" s="3"/>
      <c r="R362" s="3"/>
    </row>
    <row r="363" spans="1:18" s="42" customFormat="1" x14ac:dyDescent="0.2">
      <c r="A363" s="1"/>
      <c r="B363" s="3"/>
      <c r="C363" s="2"/>
      <c r="D363" s="3"/>
      <c r="E363" s="3"/>
      <c r="F363" s="1"/>
      <c r="G363" s="3"/>
      <c r="H363" s="3"/>
      <c r="I363" s="3"/>
      <c r="J363" s="4"/>
      <c r="K363" s="5"/>
      <c r="L363" s="3"/>
      <c r="M363" s="3"/>
      <c r="N363" s="3"/>
      <c r="O363" s="3"/>
      <c r="P363" s="3"/>
      <c r="Q363" s="3"/>
      <c r="R363" s="3"/>
    </row>
    <row r="364" spans="1:18" s="42" customFormat="1" x14ac:dyDescent="0.2">
      <c r="A364" s="1"/>
      <c r="B364" s="3"/>
      <c r="C364" s="2"/>
      <c r="D364" s="3"/>
      <c r="E364" s="3"/>
      <c r="F364" s="1"/>
      <c r="G364" s="3"/>
      <c r="H364" s="3"/>
      <c r="I364" s="3"/>
      <c r="J364" s="4"/>
      <c r="K364" s="5"/>
      <c r="L364" s="3"/>
      <c r="M364" s="3"/>
      <c r="N364" s="3"/>
      <c r="O364" s="3"/>
      <c r="P364" s="3"/>
      <c r="Q364" s="3"/>
      <c r="R364" s="3"/>
    </row>
    <row r="365" spans="1:18" s="42" customFormat="1" x14ac:dyDescent="0.2">
      <c r="A365" s="1"/>
      <c r="B365" s="1"/>
      <c r="C365" s="2"/>
      <c r="D365" s="3"/>
      <c r="E365" s="3"/>
      <c r="F365" s="1"/>
      <c r="G365" s="3"/>
      <c r="H365" s="3"/>
      <c r="I365" s="3"/>
      <c r="J365" s="4"/>
      <c r="K365" s="5"/>
      <c r="L365" s="3"/>
      <c r="M365" s="3"/>
      <c r="N365" s="3"/>
      <c r="O365" s="3"/>
      <c r="P365" s="3"/>
      <c r="Q365" s="3"/>
      <c r="R365" s="3"/>
    </row>
    <row r="366" spans="1:18" s="42" customFormat="1" x14ac:dyDescent="0.2">
      <c r="A366" s="1"/>
      <c r="B366" s="1"/>
      <c r="C366" s="2"/>
      <c r="D366" s="3"/>
      <c r="E366" s="3"/>
      <c r="F366" s="1"/>
      <c r="G366" s="3"/>
      <c r="H366" s="3"/>
      <c r="I366" s="3"/>
      <c r="J366" s="4"/>
      <c r="K366" s="5"/>
      <c r="L366" s="3"/>
      <c r="M366" s="3"/>
      <c r="N366" s="3"/>
      <c r="O366" s="3"/>
      <c r="P366" s="3"/>
      <c r="Q366" s="3"/>
      <c r="R366" s="3"/>
    </row>
    <row r="367" spans="1:18" s="42" customFormat="1" x14ac:dyDescent="0.2">
      <c r="A367" s="1"/>
      <c r="B367" s="1"/>
      <c r="C367" s="2"/>
      <c r="D367" s="3"/>
      <c r="E367" s="3"/>
      <c r="F367" s="1"/>
      <c r="G367" s="3"/>
      <c r="H367" s="3"/>
      <c r="I367" s="3"/>
      <c r="J367" s="4"/>
      <c r="K367" s="5"/>
      <c r="L367" s="3"/>
      <c r="M367" s="3"/>
      <c r="N367" s="3"/>
      <c r="O367" s="3"/>
      <c r="P367" s="3"/>
      <c r="Q367" s="3"/>
      <c r="R367" s="3"/>
    </row>
    <row r="368" spans="1:18" s="42" customFormat="1" x14ac:dyDescent="0.2">
      <c r="A368" s="1"/>
      <c r="B368" s="1"/>
      <c r="C368" s="2"/>
      <c r="D368" s="3"/>
      <c r="E368" s="3"/>
      <c r="F368" s="1"/>
      <c r="G368" s="3"/>
      <c r="H368" s="3"/>
      <c r="I368" s="3"/>
      <c r="J368" s="4"/>
      <c r="K368" s="5"/>
      <c r="L368" s="3"/>
      <c r="M368" s="3"/>
      <c r="N368" s="3"/>
      <c r="O368" s="3"/>
      <c r="P368" s="3"/>
      <c r="Q368" s="3"/>
      <c r="R368" s="3"/>
    </row>
    <row r="369" spans="1:18" s="42" customFormat="1" x14ac:dyDescent="0.2">
      <c r="A369" s="1"/>
      <c r="B369" s="1"/>
      <c r="C369" s="2"/>
      <c r="D369" s="3"/>
      <c r="E369" s="3"/>
      <c r="F369" s="1"/>
      <c r="G369" s="3"/>
      <c r="H369" s="3"/>
      <c r="I369" s="3"/>
      <c r="J369" s="4"/>
      <c r="K369" s="5"/>
      <c r="L369" s="3"/>
      <c r="M369" s="3"/>
      <c r="N369" s="3"/>
      <c r="O369" s="3"/>
      <c r="P369" s="3"/>
      <c r="Q369" s="3"/>
      <c r="R369" s="3"/>
    </row>
    <row r="370" spans="1:18" s="42" customFormat="1" x14ac:dyDescent="0.2">
      <c r="A370" s="1"/>
      <c r="B370" s="1"/>
      <c r="C370" s="2"/>
      <c r="D370" s="3"/>
      <c r="E370" s="3"/>
      <c r="F370" s="1"/>
      <c r="G370" s="3"/>
      <c r="H370" s="3"/>
      <c r="I370" s="3"/>
      <c r="J370" s="4"/>
      <c r="K370" s="5"/>
      <c r="L370" s="3"/>
      <c r="M370" s="3"/>
      <c r="N370" s="3"/>
      <c r="O370" s="3"/>
      <c r="P370" s="3"/>
      <c r="Q370" s="3"/>
      <c r="R370" s="3"/>
    </row>
    <row r="371" spans="1:18" s="42" customFormat="1" x14ac:dyDescent="0.2">
      <c r="A371" s="1"/>
      <c r="B371" s="1"/>
      <c r="C371" s="2"/>
      <c r="D371" s="3"/>
      <c r="E371" s="3"/>
      <c r="F371" s="1"/>
      <c r="G371" s="3"/>
      <c r="H371" s="3"/>
      <c r="I371" s="3"/>
      <c r="J371" s="4"/>
      <c r="K371" s="5"/>
      <c r="L371" s="3"/>
      <c r="M371" s="3"/>
      <c r="N371" s="3"/>
      <c r="O371" s="3"/>
      <c r="P371" s="3"/>
      <c r="Q371" s="3"/>
      <c r="R371" s="3"/>
    </row>
    <row r="372" spans="1:18" s="42" customFormat="1" x14ac:dyDescent="0.2">
      <c r="A372" s="1"/>
      <c r="B372" s="1"/>
      <c r="C372" s="2"/>
      <c r="D372" s="3"/>
      <c r="E372" s="3"/>
      <c r="F372" s="1"/>
      <c r="G372" s="3"/>
      <c r="H372" s="3"/>
      <c r="I372" s="3"/>
      <c r="J372" s="4"/>
      <c r="K372" s="5"/>
      <c r="L372" s="3"/>
      <c r="M372" s="3"/>
      <c r="N372" s="3"/>
      <c r="O372" s="3"/>
      <c r="P372" s="3"/>
      <c r="Q372" s="3"/>
      <c r="R372" s="3"/>
    </row>
    <row r="373" spans="1:18" s="42" customFormat="1" x14ac:dyDescent="0.2">
      <c r="A373" s="1"/>
      <c r="B373" s="1"/>
      <c r="C373" s="2"/>
      <c r="D373" s="3"/>
      <c r="E373" s="3"/>
      <c r="F373" s="1"/>
      <c r="G373" s="3"/>
      <c r="H373" s="3"/>
      <c r="I373" s="3"/>
      <c r="J373" s="4"/>
      <c r="K373" s="5"/>
      <c r="L373" s="3"/>
      <c r="M373" s="3"/>
      <c r="N373" s="3"/>
      <c r="O373" s="3"/>
      <c r="P373" s="3"/>
      <c r="Q373" s="3"/>
      <c r="R373" s="3"/>
    </row>
    <row r="374" spans="1:18" s="42" customFormat="1" x14ac:dyDescent="0.2">
      <c r="A374" s="1"/>
      <c r="B374" s="1"/>
      <c r="C374" s="2"/>
      <c r="D374" s="3"/>
      <c r="E374" s="3"/>
      <c r="F374" s="1"/>
      <c r="G374" s="3"/>
      <c r="H374" s="3"/>
      <c r="I374" s="3"/>
      <c r="J374" s="4"/>
      <c r="K374" s="5"/>
      <c r="L374" s="3"/>
      <c r="M374" s="3"/>
      <c r="N374" s="3"/>
      <c r="O374" s="3"/>
      <c r="P374" s="3"/>
      <c r="Q374" s="3"/>
      <c r="R374" s="3"/>
    </row>
    <row r="375" spans="1:18" s="42" customFormat="1" x14ac:dyDescent="0.2">
      <c r="A375" s="1"/>
      <c r="B375" s="1"/>
      <c r="C375" s="2"/>
      <c r="D375" s="3"/>
      <c r="E375" s="3"/>
      <c r="F375" s="1"/>
      <c r="G375" s="3"/>
      <c r="H375" s="3"/>
      <c r="I375" s="3"/>
      <c r="J375" s="4"/>
      <c r="K375" s="5"/>
      <c r="L375" s="3"/>
      <c r="M375" s="3"/>
      <c r="N375" s="3"/>
      <c r="O375" s="3"/>
      <c r="P375" s="3"/>
      <c r="Q375" s="3"/>
      <c r="R375" s="3"/>
    </row>
    <row r="376" spans="1:18" s="42" customFormat="1" x14ac:dyDescent="0.2">
      <c r="A376" s="1"/>
      <c r="B376" s="1"/>
      <c r="C376" s="2"/>
      <c r="D376" s="3"/>
      <c r="E376" s="3"/>
      <c r="F376" s="1"/>
      <c r="G376" s="3"/>
      <c r="H376" s="3"/>
      <c r="I376" s="3"/>
      <c r="J376" s="4"/>
      <c r="K376" s="5"/>
      <c r="L376" s="3"/>
      <c r="M376" s="3"/>
      <c r="N376" s="3"/>
      <c r="O376" s="3"/>
      <c r="P376" s="3"/>
      <c r="Q376" s="3"/>
      <c r="R376" s="3"/>
    </row>
    <row r="377" spans="1:18" s="42" customFormat="1" x14ac:dyDescent="0.2">
      <c r="A377" s="1"/>
      <c r="B377" s="1"/>
      <c r="C377" s="2"/>
      <c r="D377" s="3"/>
      <c r="E377" s="3"/>
      <c r="F377" s="1"/>
      <c r="G377" s="3"/>
      <c r="H377" s="3"/>
      <c r="I377" s="3"/>
      <c r="J377" s="4"/>
      <c r="K377" s="5"/>
      <c r="L377" s="3"/>
      <c r="M377" s="3"/>
      <c r="N377" s="3"/>
      <c r="O377" s="3"/>
      <c r="P377" s="3"/>
      <c r="Q377" s="3"/>
      <c r="R377" s="3"/>
    </row>
    <row r="378" spans="1:18" s="42" customFormat="1" x14ac:dyDescent="0.2">
      <c r="A378" s="1"/>
      <c r="B378" s="1"/>
      <c r="C378" s="2"/>
      <c r="D378" s="3"/>
      <c r="E378" s="3"/>
      <c r="F378" s="1"/>
      <c r="G378" s="3"/>
      <c r="H378" s="3"/>
      <c r="I378" s="3"/>
      <c r="J378" s="4"/>
      <c r="K378" s="5"/>
      <c r="L378" s="3"/>
      <c r="M378" s="3"/>
      <c r="N378" s="3"/>
      <c r="O378" s="3"/>
      <c r="P378" s="3"/>
      <c r="Q378" s="3"/>
      <c r="R378" s="3"/>
    </row>
    <row r="379" spans="1:18" s="42" customFormat="1" x14ac:dyDescent="0.2">
      <c r="A379" s="1"/>
      <c r="B379" s="1"/>
      <c r="C379" s="2"/>
      <c r="D379" s="3"/>
      <c r="E379" s="3"/>
      <c r="F379" s="1"/>
      <c r="G379" s="3"/>
      <c r="H379" s="3"/>
      <c r="I379" s="3"/>
      <c r="J379" s="4"/>
      <c r="K379" s="5"/>
      <c r="L379" s="3"/>
      <c r="M379" s="3"/>
      <c r="N379" s="3"/>
      <c r="O379" s="3"/>
      <c r="P379" s="3"/>
      <c r="Q379" s="3"/>
      <c r="R379" s="3"/>
    </row>
    <row r="380" spans="1:18" s="42" customFormat="1" x14ac:dyDescent="0.2">
      <c r="A380" s="1"/>
      <c r="B380" s="1"/>
      <c r="C380" s="2"/>
      <c r="D380" s="3"/>
      <c r="E380" s="3"/>
      <c r="F380" s="1"/>
      <c r="G380" s="3"/>
      <c r="H380" s="3"/>
      <c r="I380" s="3"/>
      <c r="J380" s="4"/>
      <c r="K380" s="5"/>
      <c r="L380" s="3"/>
      <c r="M380" s="3"/>
      <c r="N380" s="3"/>
      <c r="O380" s="3"/>
      <c r="P380" s="3"/>
      <c r="Q380" s="3"/>
      <c r="R380" s="3"/>
    </row>
    <row r="381" spans="1:18" s="42" customFormat="1" x14ac:dyDescent="0.2">
      <c r="A381" s="1"/>
      <c r="B381" s="1"/>
      <c r="C381" s="2"/>
      <c r="D381" s="3"/>
      <c r="E381" s="3"/>
      <c r="F381" s="1"/>
      <c r="G381" s="3"/>
      <c r="H381" s="3"/>
      <c r="I381" s="3"/>
      <c r="J381" s="4"/>
      <c r="K381" s="5"/>
      <c r="L381" s="3"/>
      <c r="M381" s="3"/>
      <c r="N381" s="3"/>
      <c r="O381" s="3"/>
      <c r="P381" s="3"/>
      <c r="Q381" s="3"/>
      <c r="R381" s="3"/>
    </row>
    <row r="382" spans="1:18" s="42" customFormat="1" x14ac:dyDescent="0.2">
      <c r="A382" s="1"/>
      <c r="B382" s="1"/>
      <c r="C382" s="2"/>
      <c r="D382" s="3"/>
      <c r="E382" s="3"/>
      <c r="F382" s="1"/>
      <c r="G382" s="3"/>
      <c r="H382" s="3"/>
      <c r="I382" s="3"/>
      <c r="J382" s="4"/>
      <c r="K382" s="5"/>
      <c r="L382" s="3"/>
      <c r="M382" s="3"/>
      <c r="N382" s="3"/>
      <c r="O382" s="3"/>
      <c r="P382" s="3"/>
      <c r="Q382" s="3"/>
      <c r="R382" s="3"/>
    </row>
    <row r="383" spans="1:18" s="42" customFormat="1" x14ac:dyDescent="0.2">
      <c r="A383" s="1"/>
      <c r="B383" s="1"/>
      <c r="C383" s="2"/>
      <c r="D383" s="3"/>
      <c r="E383" s="3"/>
      <c r="F383" s="1"/>
      <c r="G383" s="3"/>
      <c r="H383" s="3"/>
      <c r="I383" s="3"/>
      <c r="J383" s="4"/>
      <c r="K383" s="5"/>
      <c r="L383" s="3"/>
      <c r="M383" s="3"/>
      <c r="N383" s="3"/>
      <c r="O383" s="3"/>
      <c r="P383" s="3"/>
      <c r="Q383" s="3"/>
      <c r="R383" s="3"/>
    </row>
    <row r="384" spans="1:18" s="42" customFormat="1" x14ac:dyDescent="0.2">
      <c r="A384" s="1"/>
      <c r="B384" s="1"/>
      <c r="C384" s="2"/>
      <c r="D384" s="3"/>
      <c r="E384" s="3"/>
      <c r="F384" s="1"/>
      <c r="G384" s="3"/>
      <c r="H384" s="3"/>
      <c r="I384" s="3"/>
      <c r="J384" s="4"/>
      <c r="K384" s="5"/>
      <c r="L384" s="3"/>
      <c r="M384" s="3"/>
      <c r="N384" s="3"/>
      <c r="O384" s="3"/>
      <c r="P384" s="3"/>
      <c r="Q384" s="3"/>
      <c r="R384" s="3"/>
    </row>
    <row r="385" spans="1:18" s="42" customFormat="1" x14ac:dyDescent="0.2">
      <c r="A385" s="1"/>
      <c r="B385" s="1"/>
      <c r="C385" s="2"/>
      <c r="D385" s="3"/>
      <c r="E385" s="3"/>
      <c r="F385" s="1"/>
      <c r="G385" s="3"/>
      <c r="H385" s="3"/>
      <c r="I385" s="3"/>
      <c r="J385" s="4"/>
      <c r="K385" s="5"/>
      <c r="L385" s="3"/>
      <c r="M385" s="3"/>
      <c r="N385" s="3"/>
      <c r="O385" s="3"/>
      <c r="P385" s="3"/>
      <c r="Q385" s="3"/>
      <c r="R385" s="3"/>
    </row>
    <row r="386" spans="1:18" s="42" customFormat="1" x14ac:dyDescent="0.2">
      <c r="A386" s="1"/>
      <c r="B386" s="1"/>
      <c r="C386" s="2"/>
      <c r="D386" s="3"/>
      <c r="E386" s="3"/>
      <c r="F386" s="1"/>
      <c r="G386" s="3"/>
      <c r="H386" s="3"/>
      <c r="I386" s="3"/>
      <c r="J386" s="4"/>
      <c r="K386" s="5"/>
      <c r="L386" s="3"/>
      <c r="M386" s="3"/>
      <c r="N386" s="3"/>
      <c r="O386" s="3"/>
      <c r="P386" s="3"/>
      <c r="Q386" s="3"/>
      <c r="R386" s="3"/>
    </row>
    <row r="387" spans="1:18" s="42" customFormat="1" x14ac:dyDescent="0.2">
      <c r="A387" s="1"/>
      <c r="B387" s="1"/>
      <c r="C387" s="2"/>
      <c r="D387" s="3"/>
      <c r="E387" s="3"/>
      <c r="F387" s="1"/>
      <c r="G387" s="3"/>
      <c r="H387" s="3"/>
      <c r="I387" s="3"/>
      <c r="J387" s="4"/>
      <c r="K387" s="5"/>
      <c r="L387" s="3"/>
      <c r="M387" s="3"/>
      <c r="N387" s="3"/>
      <c r="O387" s="3"/>
      <c r="P387" s="3"/>
      <c r="Q387" s="3"/>
      <c r="R387" s="3"/>
    </row>
    <row r="388" spans="1:18" s="42" customFormat="1" x14ac:dyDescent="0.2">
      <c r="A388" s="1"/>
      <c r="B388" s="1"/>
      <c r="C388" s="2"/>
      <c r="D388" s="3"/>
      <c r="E388" s="3"/>
      <c r="F388" s="1"/>
      <c r="G388" s="3"/>
      <c r="H388" s="3"/>
      <c r="I388" s="3"/>
      <c r="J388" s="4"/>
      <c r="K388" s="5"/>
      <c r="L388" s="3"/>
      <c r="M388" s="3"/>
      <c r="N388" s="3"/>
      <c r="O388" s="3"/>
      <c r="P388" s="3"/>
      <c r="Q388" s="3"/>
      <c r="R388" s="3"/>
    </row>
    <row r="389" spans="1:18" s="42" customFormat="1" x14ac:dyDescent="0.2">
      <c r="A389" s="1"/>
      <c r="B389" s="1"/>
      <c r="C389" s="2"/>
      <c r="D389" s="3"/>
      <c r="E389" s="3"/>
      <c r="F389" s="1"/>
      <c r="G389" s="3"/>
      <c r="H389" s="3"/>
      <c r="I389" s="3"/>
      <c r="J389" s="4"/>
      <c r="K389" s="5"/>
      <c r="L389" s="3"/>
      <c r="M389" s="3"/>
      <c r="N389" s="3"/>
      <c r="O389" s="3"/>
      <c r="P389" s="3"/>
      <c r="Q389" s="3"/>
      <c r="R389" s="3"/>
    </row>
    <row r="390" spans="1:18" s="42" customFormat="1" x14ac:dyDescent="0.2">
      <c r="A390" s="1"/>
      <c r="B390" s="1"/>
      <c r="C390" s="2"/>
      <c r="D390" s="3"/>
      <c r="E390" s="3"/>
      <c r="F390" s="1"/>
      <c r="G390" s="3"/>
      <c r="H390" s="3"/>
      <c r="I390" s="3"/>
      <c r="J390" s="4"/>
      <c r="K390" s="5"/>
      <c r="L390" s="3"/>
      <c r="M390" s="3"/>
      <c r="N390" s="3"/>
      <c r="O390" s="3"/>
      <c r="P390" s="3"/>
      <c r="Q390" s="3"/>
      <c r="R390" s="3"/>
    </row>
    <row r="391" spans="1:18" s="42" customFormat="1" x14ac:dyDescent="0.2">
      <c r="A391" s="1"/>
      <c r="B391" s="1"/>
      <c r="C391" s="2"/>
      <c r="D391" s="3"/>
      <c r="E391" s="3"/>
      <c r="F391" s="1"/>
      <c r="G391" s="3"/>
      <c r="H391" s="3"/>
      <c r="I391" s="3"/>
      <c r="J391" s="4"/>
      <c r="K391" s="5"/>
      <c r="L391" s="3"/>
      <c r="M391" s="3"/>
      <c r="N391" s="3"/>
      <c r="O391" s="3"/>
      <c r="P391" s="3"/>
      <c r="Q391" s="3"/>
      <c r="R391" s="3"/>
    </row>
    <row r="392" spans="1:18" s="42" customFormat="1" x14ac:dyDescent="0.2">
      <c r="A392" s="1"/>
      <c r="B392" s="1"/>
      <c r="C392" s="2"/>
      <c r="D392" s="3"/>
      <c r="E392" s="3"/>
      <c r="F392" s="1"/>
      <c r="G392" s="3"/>
      <c r="H392" s="3"/>
      <c r="I392" s="3"/>
      <c r="J392" s="4"/>
      <c r="K392" s="5"/>
      <c r="L392" s="3"/>
      <c r="M392" s="3"/>
      <c r="N392" s="3"/>
      <c r="O392" s="3"/>
      <c r="P392" s="3"/>
      <c r="Q392" s="3"/>
      <c r="R392" s="3"/>
    </row>
    <row r="393" spans="1:18" s="42" customFormat="1" x14ac:dyDescent="0.2">
      <c r="A393" s="1"/>
      <c r="B393" s="1"/>
      <c r="C393" s="2"/>
      <c r="D393" s="3"/>
      <c r="E393" s="3"/>
      <c r="F393" s="1"/>
      <c r="G393" s="3"/>
      <c r="H393" s="3"/>
      <c r="I393" s="3"/>
      <c r="J393" s="4"/>
      <c r="K393" s="5"/>
      <c r="L393" s="3"/>
      <c r="M393" s="3"/>
      <c r="N393" s="3"/>
      <c r="O393" s="3"/>
      <c r="P393" s="3"/>
      <c r="Q393" s="3"/>
      <c r="R393" s="3"/>
    </row>
    <row r="394" spans="1:18" s="42" customFormat="1" x14ac:dyDescent="0.2">
      <c r="A394" s="1"/>
      <c r="B394" s="1"/>
      <c r="C394" s="2"/>
      <c r="D394" s="3"/>
      <c r="E394" s="3"/>
      <c r="F394" s="1"/>
      <c r="G394" s="3"/>
      <c r="H394" s="3"/>
      <c r="I394" s="3"/>
      <c r="J394" s="4"/>
      <c r="K394" s="5"/>
      <c r="L394" s="3"/>
      <c r="M394" s="3"/>
      <c r="N394" s="3"/>
      <c r="O394" s="3"/>
      <c r="P394" s="3"/>
      <c r="Q394" s="3"/>
      <c r="R394" s="3"/>
    </row>
    <row r="395" spans="1:18" s="42" customFormat="1" x14ac:dyDescent="0.2">
      <c r="A395" s="1"/>
      <c r="B395" s="1"/>
      <c r="C395" s="2"/>
      <c r="D395" s="3"/>
      <c r="E395" s="3"/>
      <c r="F395" s="1"/>
      <c r="G395" s="3"/>
      <c r="H395" s="3"/>
      <c r="I395" s="3"/>
      <c r="J395" s="4"/>
      <c r="K395" s="5"/>
      <c r="L395" s="3"/>
      <c r="M395" s="3"/>
      <c r="N395" s="3"/>
      <c r="O395" s="3"/>
      <c r="P395" s="3"/>
      <c r="Q395" s="3"/>
      <c r="R395" s="3"/>
    </row>
    <row r="396" spans="1:18" s="42" customFormat="1" x14ac:dyDescent="0.2">
      <c r="A396" s="1"/>
      <c r="B396" s="1"/>
      <c r="C396" s="2"/>
      <c r="D396" s="3"/>
      <c r="E396" s="3"/>
      <c r="F396" s="1"/>
      <c r="G396" s="3"/>
      <c r="H396" s="3"/>
      <c r="I396" s="3"/>
      <c r="J396" s="4"/>
      <c r="K396" s="5"/>
      <c r="L396" s="3"/>
      <c r="M396" s="3"/>
      <c r="N396" s="3"/>
      <c r="O396" s="3"/>
      <c r="P396" s="3"/>
      <c r="Q396" s="3"/>
      <c r="R396" s="3"/>
    </row>
    <row r="397" spans="1:18" s="42" customFormat="1" x14ac:dyDescent="0.2">
      <c r="A397" s="1"/>
      <c r="B397" s="1"/>
      <c r="C397" s="2"/>
      <c r="D397" s="3"/>
      <c r="E397" s="3"/>
      <c r="F397" s="1"/>
      <c r="G397" s="3"/>
      <c r="H397" s="3"/>
      <c r="I397" s="3"/>
      <c r="J397" s="4"/>
      <c r="K397" s="5"/>
      <c r="L397" s="3"/>
      <c r="M397" s="3"/>
      <c r="N397" s="3"/>
      <c r="O397" s="3"/>
      <c r="P397" s="3"/>
      <c r="Q397" s="3"/>
      <c r="R397" s="3"/>
    </row>
    <row r="398" spans="1:18" s="42" customFormat="1" x14ac:dyDescent="0.2">
      <c r="A398" s="1"/>
      <c r="B398" s="1"/>
      <c r="C398" s="2"/>
      <c r="D398" s="3"/>
      <c r="E398" s="3"/>
      <c r="F398" s="1"/>
      <c r="G398" s="3"/>
      <c r="H398" s="3"/>
      <c r="I398" s="3"/>
      <c r="J398" s="4"/>
      <c r="K398" s="5"/>
      <c r="L398" s="3"/>
      <c r="M398" s="3"/>
      <c r="N398" s="3"/>
      <c r="O398" s="3"/>
      <c r="P398" s="3"/>
      <c r="Q398" s="3"/>
      <c r="R398" s="3"/>
    </row>
    <row r="399" spans="1:18" s="42" customFormat="1" x14ac:dyDescent="0.2">
      <c r="A399" s="1"/>
      <c r="B399" s="1"/>
      <c r="C399" s="2"/>
      <c r="D399" s="3"/>
      <c r="E399" s="3"/>
      <c r="F399" s="1"/>
      <c r="G399" s="3"/>
      <c r="H399" s="3"/>
      <c r="I399" s="3"/>
      <c r="J399" s="4"/>
      <c r="K399" s="5"/>
      <c r="L399" s="3"/>
      <c r="M399" s="3"/>
      <c r="N399" s="3"/>
      <c r="O399" s="3"/>
      <c r="P399" s="3"/>
      <c r="Q399" s="3"/>
      <c r="R399" s="3"/>
    </row>
    <row r="400" spans="1:18" s="42" customFormat="1" x14ac:dyDescent="0.2">
      <c r="A400" s="1"/>
      <c r="B400" s="1"/>
      <c r="C400" s="2"/>
      <c r="D400" s="3"/>
      <c r="E400" s="3"/>
      <c r="F400" s="1"/>
      <c r="G400" s="3"/>
      <c r="H400" s="3"/>
      <c r="I400" s="3"/>
      <c r="J400" s="4"/>
      <c r="K400" s="5"/>
      <c r="L400" s="3"/>
      <c r="M400" s="3"/>
      <c r="N400" s="3"/>
      <c r="O400" s="3"/>
      <c r="P400" s="3"/>
      <c r="Q400" s="3"/>
      <c r="R400" s="3"/>
    </row>
    <row r="401" spans="1:18" s="42" customFormat="1" x14ac:dyDescent="0.2">
      <c r="A401" s="1"/>
      <c r="B401" s="1"/>
      <c r="C401" s="2"/>
      <c r="D401" s="3"/>
      <c r="E401" s="3"/>
      <c r="F401" s="1"/>
      <c r="G401" s="3"/>
      <c r="H401" s="3"/>
      <c r="I401" s="3"/>
      <c r="J401" s="4"/>
      <c r="K401" s="5"/>
      <c r="L401" s="3"/>
      <c r="M401" s="3"/>
      <c r="N401" s="3"/>
      <c r="O401" s="3"/>
      <c r="P401" s="3"/>
      <c r="Q401" s="3"/>
      <c r="R401" s="3"/>
    </row>
    <row r="402" spans="1:18" s="42" customFormat="1" x14ac:dyDescent="0.2">
      <c r="A402" s="1"/>
      <c r="B402" s="1"/>
      <c r="C402" s="2"/>
      <c r="D402" s="3"/>
      <c r="E402" s="3"/>
      <c r="F402" s="1"/>
      <c r="G402" s="3"/>
      <c r="H402" s="3"/>
      <c r="I402" s="3"/>
      <c r="J402" s="4"/>
      <c r="K402" s="5"/>
      <c r="L402" s="3"/>
      <c r="M402" s="3"/>
      <c r="N402" s="3"/>
      <c r="O402" s="3"/>
      <c r="P402" s="3"/>
      <c r="Q402" s="3"/>
      <c r="R402" s="3"/>
    </row>
    <row r="403" spans="1:18" s="42" customFormat="1" x14ac:dyDescent="0.2">
      <c r="A403" s="1"/>
      <c r="B403" s="1"/>
      <c r="C403" s="2"/>
      <c r="D403" s="3"/>
      <c r="E403" s="3"/>
      <c r="F403" s="1"/>
      <c r="G403" s="3"/>
      <c r="H403" s="3"/>
      <c r="I403" s="3"/>
      <c r="J403" s="4"/>
      <c r="K403" s="5"/>
      <c r="L403" s="3"/>
      <c r="M403" s="3"/>
      <c r="N403" s="3"/>
      <c r="O403" s="3"/>
      <c r="P403" s="3"/>
      <c r="Q403" s="3"/>
      <c r="R403" s="3"/>
    </row>
    <row r="404" spans="1:18" s="42" customFormat="1" x14ac:dyDescent="0.2">
      <c r="A404" s="1"/>
      <c r="B404" s="1"/>
      <c r="C404" s="2"/>
      <c r="D404" s="3"/>
      <c r="E404" s="3"/>
      <c r="F404" s="1"/>
      <c r="G404" s="3"/>
      <c r="H404" s="3"/>
      <c r="I404" s="3"/>
      <c r="J404" s="4"/>
      <c r="K404" s="5"/>
      <c r="L404" s="3"/>
      <c r="M404" s="3"/>
      <c r="N404" s="3"/>
      <c r="O404" s="3"/>
      <c r="P404" s="3"/>
      <c r="Q404" s="3"/>
      <c r="R404" s="3"/>
    </row>
    <row r="405" spans="1:18" s="42" customFormat="1" x14ac:dyDescent="0.2">
      <c r="A405" s="1"/>
      <c r="B405" s="1"/>
      <c r="C405" s="2"/>
      <c r="D405" s="3"/>
      <c r="E405" s="3"/>
      <c r="F405" s="1"/>
      <c r="G405" s="3"/>
      <c r="H405" s="3"/>
      <c r="I405" s="3"/>
      <c r="J405" s="4"/>
      <c r="K405" s="5"/>
      <c r="L405" s="3"/>
      <c r="M405" s="3"/>
      <c r="N405" s="3"/>
      <c r="O405" s="3"/>
      <c r="P405" s="3"/>
      <c r="Q405" s="3"/>
      <c r="R405" s="3"/>
    </row>
    <row r="406" spans="1:18" s="42" customFormat="1" x14ac:dyDescent="0.2">
      <c r="A406" s="1"/>
      <c r="B406" s="1"/>
      <c r="C406" s="2"/>
      <c r="D406" s="3"/>
      <c r="E406" s="3"/>
      <c r="F406" s="1"/>
      <c r="G406" s="3"/>
      <c r="H406" s="3"/>
      <c r="I406" s="3"/>
      <c r="J406" s="4"/>
      <c r="K406" s="5"/>
      <c r="L406" s="3"/>
      <c r="M406" s="3"/>
      <c r="N406" s="3"/>
      <c r="O406" s="3"/>
      <c r="P406" s="3"/>
      <c r="Q406" s="3"/>
      <c r="R406" s="3"/>
    </row>
    <row r="407" spans="1:18" s="42" customFormat="1" x14ac:dyDescent="0.2">
      <c r="A407" s="1"/>
      <c r="B407" s="1"/>
      <c r="C407" s="2"/>
      <c r="D407" s="3"/>
      <c r="E407" s="3"/>
      <c r="F407" s="1"/>
      <c r="G407" s="3"/>
      <c r="H407" s="3"/>
      <c r="I407" s="3"/>
      <c r="J407" s="4"/>
      <c r="K407" s="5"/>
      <c r="L407" s="3"/>
      <c r="M407" s="3"/>
      <c r="N407" s="3"/>
      <c r="O407" s="3"/>
      <c r="P407" s="3"/>
      <c r="Q407" s="3"/>
      <c r="R407" s="3"/>
    </row>
    <row r="408" spans="1:18" s="42" customFormat="1" x14ac:dyDescent="0.2">
      <c r="A408" s="1"/>
      <c r="B408" s="1"/>
      <c r="C408" s="2"/>
      <c r="D408" s="3"/>
      <c r="E408" s="3"/>
      <c r="F408" s="1"/>
      <c r="G408" s="3"/>
      <c r="H408" s="3"/>
      <c r="I408" s="3"/>
      <c r="J408" s="4"/>
      <c r="K408" s="5"/>
      <c r="L408" s="3"/>
      <c r="M408" s="3"/>
      <c r="N408" s="3"/>
      <c r="O408" s="3"/>
      <c r="P408" s="3"/>
      <c r="Q408" s="3"/>
      <c r="R408" s="3"/>
    </row>
    <row r="409" spans="1:18" s="42" customFormat="1" x14ac:dyDescent="0.2">
      <c r="A409" s="1"/>
      <c r="B409" s="1"/>
      <c r="C409" s="2"/>
      <c r="D409" s="3"/>
      <c r="E409" s="3"/>
      <c r="F409" s="1"/>
      <c r="G409" s="3"/>
      <c r="H409" s="3"/>
      <c r="I409" s="3"/>
      <c r="J409" s="4"/>
      <c r="K409" s="5"/>
      <c r="L409" s="3"/>
      <c r="M409" s="3"/>
      <c r="N409" s="3"/>
      <c r="O409" s="3"/>
      <c r="P409" s="3"/>
      <c r="Q409" s="3"/>
      <c r="R409" s="3"/>
    </row>
    <row r="410" spans="1:18" s="42" customFormat="1" x14ac:dyDescent="0.2">
      <c r="A410" s="1"/>
      <c r="B410" s="1"/>
      <c r="C410" s="2"/>
      <c r="D410" s="3"/>
      <c r="E410" s="3"/>
      <c r="F410" s="1"/>
      <c r="G410" s="3"/>
      <c r="H410" s="3"/>
      <c r="I410" s="3"/>
      <c r="J410" s="4"/>
      <c r="K410" s="5"/>
      <c r="L410" s="3"/>
      <c r="M410" s="3"/>
      <c r="N410" s="3"/>
      <c r="O410" s="3"/>
      <c r="P410" s="3"/>
      <c r="Q410" s="3"/>
      <c r="R410" s="3"/>
    </row>
    <row r="411" spans="1:18" s="42" customFormat="1" x14ac:dyDescent="0.2">
      <c r="A411" s="1"/>
      <c r="B411" s="1"/>
      <c r="C411" s="2"/>
      <c r="D411" s="3"/>
      <c r="E411" s="3"/>
      <c r="F411" s="1"/>
      <c r="G411" s="3"/>
      <c r="H411" s="3"/>
      <c r="I411" s="3"/>
      <c r="J411" s="4"/>
      <c r="K411" s="5"/>
      <c r="L411" s="3"/>
      <c r="M411" s="3"/>
      <c r="N411" s="3"/>
      <c r="O411" s="3"/>
      <c r="P411" s="3"/>
      <c r="Q411" s="3"/>
      <c r="R411" s="3"/>
    </row>
    <row r="412" spans="1:18" s="42" customFormat="1" x14ac:dyDescent="0.2">
      <c r="A412" s="1"/>
      <c r="B412" s="1"/>
      <c r="C412" s="2"/>
      <c r="D412" s="3"/>
      <c r="E412" s="3"/>
      <c r="F412" s="1"/>
      <c r="G412" s="3"/>
      <c r="H412" s="3"/>
      <c r="I412" s="3"/>
      <c r="J412" s="4"/>
      <c r="K412" s="5"/>
      <c r="L412" s="3"/>
      <c r="M412" s="3"/>
      <c r="N412" s="3"/>
      <c r="O412" s="3"/>
      <c r="P412" s="3"/>
      <c r="Q412" s="3"/>
      <c r="R412" s="3"/>
    </row>
    <row r="413" spans="1:18" s="42" customFormat="1" x14ac:dyDescent="0.2">
      <c r="A413" s="1"/>
      <c r="B413" s="1"/>
      <c r="C413" s="2"/>
      <c r="D413" s="3"/>
      <c r="E413" s="3"/>
      <c r="F413" s="1"/>
      <c r="G413" s="3"/>
      <c r="H413" s="3"/>
      <c r="I413" s="3"/>
      <c r="J413" s="4"/>
      <c r="K413" s="5"/>
      <c r="L413" s="3"/>
      <c r="M413" s="3"/>
      <c r="N413" s="3"/>
      <c r="O413" s="3"/>
      <c r="P413" s="3"/>
      <c r="Q413" s="3"/>
      <c r="R413" s="3"/>
    </row>
    <row r="414" spans="1:18" s="42" customFormat="1" x14ac:dyDescent="0.2">
      <c r="A414" s="1"/>
      <c r="B414" s="1"/>
      <c r="C414" s="2"/>
      <c r="D414" s="3"/>
      <c r="E414" s="3"/>
      <c r="F414" s="1"/>
      <c r="G414" s="3"/>
      <c r="H414" s="3"/>
      <c r="I414" s="3"/>
      <c r="J414" s="4"/>
      <c r="K414" s="5"/>
      <c r="L414" s="3"/>
      <c r="M414" s="3"/>
      <c r="N414" s="3"/>
      <c r="O414" s="3"/>
      <c r="P414" s="3"/>
      <c r="Q414" s="3"/>
      <c r="R414" s="3"/>
    </row>
    <row r="415" spans="1:18" s="42" customFormat="1" x14ac:dyDescent="0.2">
      <c r="A415" s="1"/>
      <c r="B415" s="1"/>
      <c r="C415" s="2"/>
      <c r="D415" s="3"/>
      <c r="E415" s="3"/>
      <c r="F415" s="1"/>
      <c r="G415" s="3"/>
      <c r="H415" s="3"/>
      <c r="I415" s="3"/>
      <c r="J415" s="4"/>
      <c r="K415" s="5"/>
      <c r="L415" s="3"/>
      <c r="M415" s="3"/>
      <c r="N415" s="3"/>
      <c r="O415" s="3"/>
      <c r="P415" s="3"/>
      <c r="Q415" s="3"/>
      <c r="R415" s="3"/>
    </row>
    <row r="416" spans="1:18" s="42" customFormat="1" x14ac:dyDescent="0.2">
      <c r="A416" s="1"/>
      <c r="B416" s="1"/>
      <c r="C416" s="2"/>
      <c r="D416" s="3"/>
      <c r="E416" s="3"/>
      <c r="F416" s="1"/>
      <c r="G416" s="3"/>
      <c r="H416" s="3"/>
      <c r="I416" s="3"/>
      <c r="J416" s="4"/>
      <c r="K416" s="5"/>
      <c r="L416" s="3"/>
      <c r="M416" s="3"/>
      <c r="N416" s="3"/>
      <c r="O416" s="3"/>
      <c r="P416" s="3"/>
      <c r="Q416" s="3"/>
      <c r="R416" s="3"/>
    </row>
    <row r="417" spans="1:18" s="42" customFormat="1" x14ac:dyDescent="0.2">
      <c r="A417" s="1"/>
      <c r="B417" s="1"/>
      <c r="C417" s="2"/>
      <c r="D417" s="3"/>
      <c r="E417" s="3"/>
      <c r="F417" s="1"/>
      <c r="G417" s="3"/>
      <c r="H417" s="3"/>
      <c r="I417" s="3"/>
      <c r="J417" s="4"/>
      <c r="K417" s="5"/>
      <c r="L417" s="3"/>
      <c r="M417" s="3"/>
      <c r="N417" s="3"/>
      <c r="O417" s="3"/>
      <c r="P417" s="3"/>
      <c r="Q417" s="3"/>
      <c r="R417" s="3"/>
    </row>
    <row r="418" spans="1:18" s="42" customFormat="1" x14ac:dyDescent="0.2">
      <c r="A418" s="1"/>
      <c r="B418" s="1"/>
      <c r="C418" s="2"/>
      <c r="D418" s="3"/>
      <c r="E418" s="3"/>
      <c r="F418" s="1"/>
      <c r="G418" s="3"/>
      <c r="H418" s="3"/>
      <c r="I418" s="3"/>
      <c r="J418" s="4"/>
      <c r="K418" s="5"/>
      <c r="L418" s="3"/>
      <c r="M418" s="3"/>
      <c r="N418" s="3"/>
      <c r="O418" s="3"/>
      <c r="P418" s="3"/>
      <c r="Q418" s="3"/>
      <c r="R418" s="3"/>
    </row>
    <row r="419" spans="1:18" s="42" customFormat="1" x14ac:dyDescent="0.2">
      <c r="A419" s="1"/>
      <c r="B419" s="1"/>
      <c r="C419" s="2"/>
      <c r="D419" s="3"/>
      <c r="E419" s="3"/>
      <c r="F419" s="1"/>
      <c r="G419" s="3"/>
      <c r="H419" s="3"/>
      <c r="I419" s="3"/>
      <c r="J419" s="4"/>
      <c r="K419" s="5"/>
      <c r="L419" s="3"/>
      <c r="M419" s="3"/>
      <c r="N419" s="3"/>
      <c r="O419" s="3"/>
      <c r="P419" s="3"/>
      <c r="Q419" s="3"/>
      <c r="R419" s="3"/>
    </row>
    <row r="420" spans="1:18" s="42" customFormat="1" x14ac:dyDescent="0.2">
      <c r="A420" s="1"/>
      <c r="B420" s="1"/>
      <c r="C420" s="2"/>
      <c r="D420" s="3"/>
      <c r="E420" s="3"/>
      <c r="F420" s="1"/>
      <c r="G420" s="3"/>
      <c r="H420" s="3"/>
      <c r="I420" s="3"/>
      <c r="J420" s="4"/>
      <c r="K420" s="5"/>
      <c r="L420" s="3"/>
      <c r="M420" s="3"/>
      <c r="N420" s="3"/>
      <c r="O420" s="3"/>
      <c r="P420" s="3"/>
      <c r="Q420" s="3"/>
      <c r="R420" s="3"/>
    </row>
    <row r="421" spans="1:18" s="42" customFormat="1" x14ac:dyDescent="0.2">
      <c r="A421" s="1"/>
      <c r="B421" s="1"/>
      <c r="C421" s="2"/>
      <c r="D421" s="3"/>
      <c r="E421" s="3"/>
      <c r="F421" s="1"/>
      <c r="G421" s="3"/>
      <c r="H421" s="3"/>
      <c r="I421" s="3"/>
      <c r="J421" s="4"/>
      <c r="K421" s="5"/>
      <c r="L421" s="3"/>
      <c r="M421" s="3"/>
      <c r="N421" s="3"/>
      <c r="O421" s="3"/>
      <c r="P421" s="3"/>
      <c r="Q421" s="3"/>
      <c r="R421" s="3"/>
    </row>
    <row r="422" spans="1:18" s="42" customFormat="1" x14ac:dyDescent="0.2">
      <c r="A422" s="1"/>
      <c r="B422" s="1"/>
      <c r="C422" s="2"/>
      <c r="D422" s="3"/>
      <c r="E422" s="3"/>
      <c r="F422" s="1"/>
      <c r="G422" s="3"/>
      <c r="H422" s="3"/>
      <c r="I422" s="3"/>
      <c r="J422" s="4"/>
      <c r="K422" s="5"/>
      <c r="L422" s="3"/>
      <c r="M422" s="3"/>
      <c r="N422" s="3"/>
      <c r="O422" s="3"/>
      <c r="P422" s="3"/>
      <c r="Q422" s="3"/>
      <c r="R422" s="3"/>
    </row>
    <row r="423" spans="1:18" s="42" customFormat="1" x14ac:dyDescent="0.2">
      <c r="A423" s="1"/>
      <c r="B423" s="1"/>
      <c r="C423" s="2"/>
      <c r="D423" s="3"/>
      <c r="E423" s="3"/>
      <c r="F423" s="1"/>
      <c r="G423" s="3"/>
      <c r="H423" s="3"/>
      <c r="I423" s="3"/>
      <c r="J423" s="4"/>
      <c r="K423" s="5"/>
      <c r="L423" s="3"/>
      <c r="M423" s="3"/>
      <c r="N423" s="3"/>
      <c r="O423" s="3"/>
      <c r="P423" s="3"/>
      <c r="Q423" s="3"/>
      <c r="R423" s="3"/>
    </row>
    <row r="424" spans="1:18" s="42" customFormat="1" x14ac:dyDescent="0.2">
      <c r="A424" s="1"/>
      <c r="B424" s="1"/>
      <c r="C424" s="2"/>
      <c r="D424" s="3"/>
      <c r="E424" s="3"/>
      <c r="F424" s="1"/>
      <c r="G424" s="3"/>
      <c r="H424" s="3"/>
      <c r="I424" s="3"/>
      <c r="J424" s="4"/>
      <c r="K424" s="5"/>
      <c r="L424" s="3"/>
      <c r="M424" s="3"/>
      <c r="N424" s="3"/>
      <c r="O424" s="3"/>
      <c r="P424" s="3"/>
      <c r="Q424" s="3"/>
      <c r="R424" s="3"/>
    </row>
    <row r="425" spans="1:18" s="42" customFormat="1" x14ac:dyDescent="0.2">
      <c r="A425" s="1"/>
      <c r="B425" s="1"/>
      <c r="C425" s="2"/>
      <c r="D425" s="3"/>
      <c r="E425" s="3"/>
      <c r="F425" s="1"/>
      <c r="G425" s="3"/>
      <c r="H425" s="3"/>
      <c r="I425" s="3"/>
      <c r="J425" s="4"/>
      <c r="K425" s="5"/>
      <c r="L425" s="3"/>
      <c r="M425" s="3"/>
      <c r="N425" s="3"/>
      <c r="O425" s="3"/>
      <c r="P425" s="3"/>
      <c r="Q425" s="3"/>
      <c r="R425" s="3"/>
    </row>
    <row r="426" spans="1:18" s="42" customFormat="1" x14ac:dyDescent="0.2">
      <c r="A426" s="1"/>
      <c r="B426" s="1"/>
      <c r="C426" s="2"/>
      <c r="D426" s="3"/>
      <c r="E426" s="3"/>
      <c r="F426" s="1"/>
      <c r="G426" s="3"/>
      <c r="H426" s="3"/>
      <c r="I426" s="3"/>
      <c r="J426" s="4"/>
      <c r="K426" s="5"/>
      <c r="L426" s="3"/>
      <c r="M426" s="3"/>
      <c r="N426" s="3"/>
      <c r="O426" s="3"/>
      <c r="P426" s="3"/>
      <c r="Q426" s="3"/>
      <c r="R426" s="3"/>
    </row>
    <row r="427" spans="1:18" s="42" customFormat="1" x14ac:dyDescent="0.2">
      <c r="A427" s="1"/>
      <c r="B427" s="1"/>
      <c r="C427" s="2"/>
      <c r="D427" s="3"/>
      <c r="E427" s="3"/>
      <c r="F427" s="1"/>
      <c r="G427" s="3"/>
      <c r="H427" s="3"/>
      <c r="I427" s="3"/>
      <c r="J427" s="4"/>
      <c r="K427" s="5"/>
      <c r="L427" s="3"/>
      <c r="M427" s="3"/>
      <c r="N427" s="3"/>
      <c r="O427" s="3"/>
      <c r="P427" s="3"/>
      <c r="Q427" s="3"/>
      <c r="R427" s="3"/>
    </row>
    <row r="428" spans="1:18" s="42" customFormat="1" x14ac:dyDescent="0.2">
      <c r="A428" s="1"/>
      <c r="B428" s="1"/>
      <c r="C428" s="2"/>
      <c r="D428" s="3"/>
      <c r="E428" s="3"/>
      <c r="F428" s="1"/>
      <c r="G428" s="3"/>
      <c r="H428" s="3"/>
      <c r="I428" s="3"/>
      <c r="J428" s="4"/>
      <c r="K428" s="5"/>
      <c r="L428" s="3"/>
      <c r="M428" s="3"/>
      <c r="N428" s="3"/>
      <c r="O428" s="3"/>
      <c r="P428" s="3"/>
      <c r="Q428" s="3"/>
      <c r="R428" s="3"/>
    </row>
    <row r="429" spans="1:18" s="42" customFormat="1" x14ac:dyDescent="0.2">
      <c r="A429" s="1"/>
      <c r="B429" s="1"/>
      <c r="C429" s="2"/>
      <c r="D429" s="3"/>
      <c r="E429" s="3"/>
      <c r="F429" s="1"/>
      <c r="G429" s="3"/>
      <c r="H429" s="3"/>
      <c r="I429" s="3"/>
      <c r="J429" s="4"/>
      <c r="K429" s="5"/>
      <c r="L429" s="3"/>
      <c r="M429" s="3"/>
      <c r="N429" s="3"/>
      <c r="O429" s="3"/>
      <c r="P429" s="3"/>
      <c r="Q429" s="3"/>
      <c r="R429" s="3"/>
    </row>
    <row r="430" spans="1:18" s="42" customFormat="1" x14ac:dyDescent="0.2">
      <c r="A430" s="1"/>
      <c r="B430" s="1"/>
      <c r="C430" s="2"/>
      <c r="D430" s="3"/>
      <c r="E430" s="3"/>
      <c r="F430" s="1"/>
      <c r="G430" s="3"/>
      <c r="H430" s="3"/>
      <c r="I430" s="3"/>
      <c r="J430" s="4"/>
      <c r="K430" s="5"/>
      <c r="L430" s="3"/>
      <c r="M430" s="3"/>
      <c r="N430" s="3"/>
      <c r="O430" s="3"/>
      <c r="P430" s="3"/>
      <c r="Q430" s="3"/>
      <c r="R430" s="3"/>
    </row>
    <row r="431" spans="1:18" s="42" customFormat="1" x14ac:dyDescent="0.2">
      <c r="A431" s="1"/>
      <c r="B431" s="1"/>
      <c r="C431" s="2"/>
      <c r="D431" s="3"/>
      <c r="E431" s="3"/>
      <c r="F431" s="1"/>
      <c r="G431" s="3"/>
      <c r="H431" s="3"/>
      <c r="I431" s="3"/>
      <c r="J431" s="4"/>
      <c r="K431" s="5"/>
      <c r="L431" s="3"/>
      <c r="M431" s="3"/>
      <c r="N431" s="3"/>
      <c r="O431" s="3"/>
      <c r="P431" s="3"/>
      <c r="Q431" s="3"/>
      <c r="R431" s="3"/>
    </row>
    <row r="432" spans="1:18" s="42" customFormat="1" x14ac:dyDescent="0.2">
      <c r="A432" s="1"/>
      <c r="B432" s="1"/>
      <c r="C432" s="2"/>
      <c r="D432" s="3"/>
      <c r="E432" s="3"/>
      <c r="F432" s="1"/>
      <c r="G432" s="3"/>
      <c r="H432" s="3"/>
      <c r="I432" s="3"/>
      <c r="J432" s="4"/>
      <c r="K432" s="5"/>
      <c r="L432" s="3"/>
      <c r="M432" s="3"/>
      <c r="N432" s="3"/>
      <c r="O432" s="3"/>
      <c r="P432" s="3"/>
      <c r="Q432" s="3"/>
      <c r="R432" s="3"/>
    </row>
    <row r="433" spans="1:18" s="42" customFormat="1" x14ac:dyDescent="0.2">
      <c r="A433" s="1"/>
      <c r="B433" s="1"/>
      <c r="C433" s="2"/>
      <c r="D433" s="3"/>
      <c r="E433" s="3"/>
      <c r="F433" s="1"/>
      <c r="G433" s="3"/>
      <c r="H433" s="3"/>
      <c r="I433" s="3"/>
      <c r="J433" s="4"/>
      <c r="K433" s="5"/>
      <c r="L433" s="3"/>
      <c r="M433" s="3"/>
      <c r="N433" s="3"/>
      <c r="O433" s="3"/>
      <c r="P433" s="3"/>
      <c r="Q433" s="3"/>
      <c r="R433" s="3"/>
    </row>
    <row r="434" spans="1:18" s="42" customFormat="1" x14ac:dyDescent="0.2">
      <c r="A434" s="1"/>
      <c r="B434" s="1"/>
      <c r="C434" s="2"/>
      <c r="D434" s="3"/>
      <c r="E434" s="3"/>
      <c r="F434" s="1"/>
      <c r="G434" s="3"/>
      <c r="H434" s="3"/>
      <c r="I434" s="3"/>
      <c r="J434" s="4"/>
      <c r="K434" s="5"/>
      <c r="L434" s="3"/>
      <c r="M434" s="3"/>
      <c r="N434" s="3"/>
      <c r="O434" s="3"/>
      <c r="P434" s="3"/>
      <c r="Q434" s="3"/>
      <c r="R434" s="3"/>
    </row>
    <row r="435" spans="1:18" s="42" customFormat="1" x14ac:dyDescent="0.2">
      <c r="A435" s="1"/>
      <c r="B435" s="1"/>
      <c r="C435" s="2"/>
      <c r="D435" s="3"/>
      <c r="E435" s="3"/>
      <c r="F435" s="1"/>
      <c r="G435" s="3"/>
      <c r="H435" s="3"/>
      <c r="I435" s="3"/>
      <c r="J435" s="4"/>
      <c r="K435" s="5"/>
      <c r="L435" s="3"/>
      <c r="M435" s="3"/>
      <c r="N435" s="3"/>
      <c r="O435" s="3"/>
      <c r="P435" s="3"/>
      <c r="Q435" s="3"/>
      <c r="R435" s="3"/>
    </row>
    <row r="436" spans="1:18" s="42" customFormat="1" x14ac:dyDescent="0.2">
      <c r="A436" s="1"/>
      <c r="B436" s="1"/>
      <c r="C436" s="2"/>
      <c r="D436" s="3"/>
      <c r="E436" s="3"/>
      <c r="F436" s="1"/>
      <c r="G436" s="3"/>
      <c r="H436" s="3"/>
      <c r="I436" s="3"/>
      <c r="J436" s="4"/>
      <c r="K436" s="5"/>
      <c r="L436" s="3"/>
      <c r="M436" s="3"/>
      <c r="N436" s="3"/>
      <c r="O436" s="3"/>
      <c r="P436" s="3"/>
      <c r="Q436" s="3"/>
      <c r="R436" s="3"/>
    </row>
    <row r="437" spans="1:18" s="42" customFormat="1" x14ac:dyDescent="0.2">
      <c r="A437" s="1"/>
      <c r="B437" s="1"/>
      <c r="C437" s="2"/>
      <c r="D437" s="3"/>
      <c r="E437" s="3"/>
      <c r="F437" s="1"/>
      <c r="G437" s="3"/>
      <c r="H437" s="3"/>
      <c r="I437" s="3"/>
      <c r="J437" s="4"/>
      <c r="K437" s="5"/>
      <c r="L437" s="3"/>
      <c r="M437" s="3"/>
      <c r="N437" s="3"/>
      <c r="O437" s="3"/>
      <c r="P437" s="3"/>
      <c r="Q437" s="3"/>
      <c r="R437" s="3"/>
    </row>
    <row r="438" spans="1:18" s="42" customFormat="1" x14ac:dyDescent="0.2">
      <c r="A438" s="1"/>
      <c r="B438" s="1"/>
      <c r="C438" s="2"/>
      <c r="D438" s="3"/>
      <c r="E438" s="3"/>
      <c r="F438" s="1"/>
      <c r="G438" s="3"/>
      <c r="H438" s="3"/>
      <c r="I438" s="3"/>
      <c r="J438" s="4"/>
      <c r="K438" s="5"/>
      <c r="L438" s="3"/>
      <c r="M438" s="3"/>
      <c r="N438" s="3"/>
      <c r="O438" s="3"/>
      <c r="P438" s="3"/>
      <c r="Q438" s="3"/>
      <c r="R438" s="3"/>
    </row>
    <row r="439" spans="1:18" s="42" customFormat="1" x14ac:dyDescent="0.2">
      <c r="A439" s="1"/>
      <c r="B439" s="1"/>
      <c r="C439" s="2"/>
      <c r="D439" s="3"/>
      <c r="E439" s="3"/>
      <c r="F439" s="1"/>
      <c r="G439" s="3"/>
      <c r="H439" s="3"/>
      <c r="I439" s="3"/>
      <c r="J439" s="4"/>
      <c r="K439" s="5"/>
      <c r="L439" s="3"/>
      <c r="M439" s="3"/>
      <c r="N439" s="3"/>
      <c r="O439" s="3"/>
      <c r="P439" s="3"/>
      <c r="Q439" s="3"/>
      <c r="R439" s="3"/>
    </row>
    <row r="440" spans="1:18" s="42" customFormat="1" x14ac:dyDescent="0.2">
      <c r="A440" s="1"/>
      <c r="B440" s="1"/>
      <c r="C440" s="2"/>
      <c r="D440" s="3"/>
      <c r="E440" s="3"/>
      <c r="F440" s="1"/>
      <c r="G440" s="3"/>
      <c r="H440" s="3"/>
      <c r="I440" s="3"/>
      <c r="J440" s="4"/>
      <c r="K440" s="5"/>
      <c r="L440" s="3"/>
      <c r="M440" s="3"/>
      <c r="N440" s="3"/>
      <c r="O440" s="3"/>
      <c r="P440" s="3"/>
      <c r="Q440" s="3"/>
      <c r="R440" s="3"/>
    </row>
    <row r="441" spans="1:18" s="42" customFormat="1" x14ac:dyDescent="0.2">
      <c r="A441" s="1"/>
      <c r="B441" s="1"/>
      <c r="C441" s="2"/>
      <c r="D441" s="3"/>
      <c r="E441" s="3"/>
      <c r="F441" s="1"/>
      <c r="G441" s="3"/>
      <c r="H441" s="3"/>
      <c r="I441" s="3"/>
      <c r="J441" s="4"/>
      <c r="K441" s="5"/>
      <c r="L441" s="3"/>
      <c r="M441" s="3"/>
      <c r="N441" s="3"/>
      <c r="O441" s="3"/>
      <c r="P441" s="3"/>
      <c r="Q441" s="3"/>
      <c r="R441" s="3"/>
    </row>
    <row r="442" spans="1:18" s="42" customFormat="1" x14ac:dyDescent="0.2">
      <c r="A442" s="1"/>
      <c r="B442" s="1"/>
      <c r="C442" s="2"/>
      <c r="D442" s="3"/>
      <c r="E442" s="3"/>
      <c r="F442" s="1"/>
      <c r="G442" s="3"/>
      <c r="H442" s="3"/>
      <c r="I442" s="3"/>
      <c r="J442" s="4"/>
      <c r="K442" s="5"/>
      <c r="L442" s="3"/>
      <c r="M442" s="3"/>
      <c r="N442" s="3"/>
      <c r="O442" s="3"/>
      <c r="P442" s="3"/>
      <c r="Q442" s="3"/>
      <c r="R442" s="3"/>
    </row>
    <row r="443" spans="1:18" s="42" customFormat="1" x14ac:dyDescent="0.2">
      <c r="A443" s="1"/>
      <c r="B443" s="1"/>
      <c r="C443" s="2"/>
      <c r="D443" s="3"/>
      <c r="E443" s="3"/>
      <c r="F443" s="1"/>
      <c r="G443" s="3"/>
      <c r="H443" s="3"/>
      <c r="I443" s="3"/>
      <c r="J443" s="4"/>
      <c r="K443" s="5"/>
      <c r="L443" s="3"/>
      <c r="M443" s="3"/>
      <c r="N443" s="3"/>
      <c r="O443" s="3"/>
      <c r="P443" s="3"/>
      <c r="Q443" s="3"/>
      <c r="R443" s="3"/>
    </row>
    <row r="444" spans="1:18" s="42" customFormat="1" x14ac:dyDescent="0.2">
      <c r="A444" s="1"/>
      <c r="B444" s="1"/>
      <c r="C444" s="2"/>
      <c r="D444" s="3"/>
      <c r="E444" s="3"/>
      <c r="F444" s="1"/>
      <c r="G444" s="3"/>
      <c r="H444" s="3"/>
      <c r="I444" s="3"/>
      <c r="J444" s="4"/>
      <c r="K444" s="5"/>
      <c r="L444" s="3"/>
      <c r="M444" s="3"/>
      <c r="N444" s="3"/>
      <c r="O444" s="3"/>
      <c r="P444" s="3"/>
      <c r="Q444" s="3"/>
      <c r="R444" s="3"/>
    </row>
    <row r="445" spans="1:18" s="42" customFormat="1" x14ac:dyDescent="0.2">
      <c r="A445" s="1"/>
      <c r="B445" s="1"/>
      <c r="C445" s="2"/>
      <c r="D445" s="3"/>
      <c r="E445" s="3"/>
      <c r="F445" s="1"/>
      <c r="G445" s="3"/>
      <c r="H445" s="3"/>
      <c r="I445" s="3"/>
      <c r="J445" s="4"/>
      <c r="K445" s="5"/>
      <c r="L445" s="3"/>
      <c r="M445" s="3"/>
      <c r="N445" s="3"/>
      <c r="O445" s="3"/>
      <c r="P445" s="3"/>
      <c r="Q445" s="3"/>
      <c r="R445" s="3"/>
    </row>
    <row r="446" spans="1:18" s="42" customFormat="1" x14ac:dyDescent="0.2">
      <c r="A446" s="1"/>
      <c r="B446" s="1"/>
      <c r="C446" s="2"/>
      <c r="D446" s="3"/>
      <c r="E446" s="3"/>
      <c r="F446" s="1"/>
      <c r="G446" s="3"/>
      <c r="H446" s="3"/>
      <c r="I446" s="3"/>
      <c r="J446" s="4"/>
      <c r="K446" s="5"/>
      <c r="L446" s="3"/>
      <c r="M446" s="3"/>
      <c r="N446" s="3"/>
      <c r="O446" s="3"/>
      <c r="P446" s="3"/>
      <c r="Q446" s="3"/>
      <c r="R446" s="3"/>
    </row>
    <row r="447" spans="1:18" s="42" customFormat="1" x14ac:dyDescent="0.2">
      <c r="A447" s="1"/>
      <c r="B447" s="1"/>
      <c r="C447" s="2"/>
      <c r="D447" s="3"/>
      <c r="E447" s="3"/>
      <c r="F447" s="1"/>
      <c r="G447" s="3"/>
      <c r="H447" s="3"/>
      <c r="I447" s="3"/>
      <c r="J447" s="4"/>
      <c r="K447" s="5"/>
      <c r="L447" s="3"/>
      <c r="M447" s="3"/>
      <c r="N447" s="3"/>
      <c r="O447" s="3"/>
      <c r="P447" s="3"/>
      <c r="Q447" s="3"/>
      <c r="R447" s="3"/>
    </row>
    <row r="448" spans="1:18" s="42" customFormat="1" x14ac:dyDescent="0.2">
      <c r="A448" s="1"/>
      <c r="B448" s="1"/>
      <c r="C448" s="2"/>
      <c r="D448" s="3"/>
      <c r="E448" s="3"/>
      <c r="F448" s="1"/>
      <c r="G448" s="3"/>
      <c r="H448" s="3"/>
      <c r="I448" s="3"/>
      <c r="J448" s="4"/>
      <c r="K448" s="5"/>
      <c r="L448" s="3"/>
      <c r="M448" s="3"/>
      <c r="N448" s="3"/>
      <c r="O448" s="3"/>
      <c r="P448" s="3"/>
      <c r="Q448" s="3"/>
      <c r="R448" s="3"/>
    </row>
    <row r="449" spans="1:18" s="42" customFormat="1" x14ac:dyDescent="0.2">
      <c r="A449" s="1"/>
      <c r="B449" s="1"/>
      <c r="C449" s="2"/>
      <c r="D449" s="3"/>
      <c r="E449" s="3"/>
      <c r="F449" s="1"/>
      <c r="G449" s="3"/>
      <c r="H449" s="3"/>
      <c r="I449" s="3"/>
      <c r="J449" s="4"/>
      <c r="K449" s="5"/>
      <c r="L449" s="3"/>
      <c r="M449" s="3"/>
      <c r="N449" s="3"/>
      <c r="O449" s="3"/>
      <c r="P449" s="3"/>
      <c r="Q449" s="3"/>
      <c r="R449" s="3"/>
    </row>
    <row r="450" spans="1:18" s="42" customFormat="1" x14ac:dyDescent="0.2">
      <c r="A450" s="1"/>
      <c r="B450" s="1"/>
      <c r="C450" s="2"/>
      <c r="D450" s="3"/>
      <c r="E450" s="3"/>
      <c r="F450" s="1"/>
      <c r="G450" s="3"/>
      <c r="H450" s="3"/>
      <c r="I450" s="3"/>
      <c r="J450" s="4"/>
      <c r="K450" s="5"/>
      <c r="L450" s="3"/>
      <c r="M450" s="3"/>
      <c r="N450" s="3"/>
      <c r="O450" s="3"/>
      <c r="P450" s="3"/>
      <c r="Q450" s="3"/>
      <c r="R450" s="3"/>
    </row>
    <row r="451" spans="1:18" s="42" customFormat="1" x14ac:dyDescent="0.2">
      <c r="A451" s="1"/>
      <c r="B451" s="1"/>
      <c r="C451" s="2"/>
      <c r="D451" s="3"/>
      <c r="E451" s="3"/>
      <c r="F451" s="1"/>
      <c r="G451" s="3"/>
      <c r="H451" s="3"/>
      <c r="I451" s="3"/>
      <c r="J451" s="4"/>
      <c r="K451" s="5"/>
      <c r="L451" s="3"/>
      <c r="M451" s="3"/>
      <c r="N451" s="3"/>
      <c r="O451" s="3"/>
      <c r="P451" s="3"/>
      <c r="Q451" s="3"/>
      <c r="R451" s="3"/>
    </row>
    <row r="452" spans="1:18" s="42" customFormat="1" x14ac:dyDescent="0.2">
      <c r="A452" s="1"/>
      <c r="B452" s="1"/>
      <c r="C452" s="2"/>
      <c r="D452" s="3"/>
      <c r="E452" s="3"/>
      <c r="F452" s="1"/>
      <c r="G452" s="3"/>
      <c r="H452" s="3"/>
      <c r="I452" s="3"/>
      <c r="J452" s="4"/>
      <c r="K452" s="5"/>
      <c r="L452" s="3"/>
      <c r="M452" s="3"/>
      <c r="N452" s="3"/>
      <c r="O452" s="3"/>
      <c r="P452" s="3"/>
      <c r="Q452" s="3"/>
      <c r="R452" s="3"/>
    </row>
    <row r="453" spans="1:18" s="42" customFormat="1" x14ac:dyDescent="0.2">
      <c r="A453" s="1"/>
      <c r="B453" s="1"/>
      <c r="C453" s="2"/>
      <c r="D453" s="3"/>
      <c r="E453" s="3"/>
      <c r="F453" s="1"/>
      <c r="G453" s="3"/>
      <c r="H453" s="3"/>
      <c r="I453" s="3"/>
      <c r="J453" s="4"/>
      <c r="K453" s="5"/>
      <c r="L453" s="3"/>
      <c r="M453" s="3"/>
      <c r="N453" s="3"/>
      <c r="O453" s="3"/>
      <c r="P453" s="3"/>
      <c r="Q453" s="3"/>
      <c r="R453" s="3"/>
    </row>
    <row r="454" spans="1:18" s="42" customFormat="1" x14ac:dyDescent="0.2">
      <c r="A454" s="1"/>
      <c r="B454" s="1"/>
      <c r="C454" s="2"/>
      <c r="D454" s="3"/>
      <c r="E454" s="3"/>
      <c r="F454" s="1"/>
      <c r="G454" s="3"/>
      <c r="H454" s="3"/>
      <c r="I454" s="3"/>
      <c r="J454" s="4"/>
      <c r="K454" s="5"/>
      <c r="L454" s="3"/>
      <c r="M454" s="3"/>
      <c r="N454" s="3"/>
      <c r="O454" s="3"/>
      <c r="P454" s="3"/>
      <c r="Q454" s="3"/>
      <c r="R454" s="3"/>
    </row>
    <row r="455" spans="1:18" s="42" customFormat="1" x14ac:dyDescent="0.2">
      <c r="A455" s="1"/>
      <c r="B455" s="1"/>
      <c r="C455" s="2"/>
      <c r="D455" s="3"/>
      <c r="E455" s="3"/>
      <c r="F455" s="1"/>
      <c r="G455" s="3"/>
      <c r="H455" s="3"/>
      <c r="I455" s="3"/>
      <c r="J455" s="4"/>
      <c r="K455" s="5"/>
      <c r="L455" s="3"/>
      <c r="M455" s="3"/>
      <c r="N455" s="3"/>
      <c r="O455" s="3"/>
      <c r="P455" s="3"/>
      <c r="Q455" s="3"/>
      <c r="R455" s="3"/>
    </row>
    <row r="456" spans="1:18" s="42" customFormat="1" x14ac:dyDescent="0.2">
      <c r="A456" s="1"/>
      <c r="B456" s="1"/>
      <c r="C456" s="2"/>
      <c r="D456" s="3"/>
      <c r="E456" s="3"/>
      <c r="F456" s="1"/>
      <c r="G456" s="3"/>
      <c r="H456" s="3"/>
      <c r="I456" s="3"/>
      <c r="J456" s="4"/>
      <c r="K456" s="5"/>
      <c r="L456" s="3"/>
      <c r="M456" s="3"/>
      <c r="N456" s="3"/>
      <c r="O456" s="3"/>
      <c r="P456" s="3"/>
      <c r="Q456" s="3"/>
      <c r="R456" s="3"/>
    </row>
    <row r="457" spans="1:18" s="42" customFormat="1" x14ac:dyDescent="0.2">
      <c r="A457" s="1"/>
      <c r="B457" s="1"/>
      <c r="C457" s="2"/>
      <c r="D457" s="3"/>
      <c r="E457" s="3"/>
      <c r="F457" s="1"/>
      <c r="G457" s="3"/>
      <c r="H457" s="3"/>
      <c r="I457" s="3"/>
      <c r="J457" s="4"/>
      <c r="K457" s="5"/>
      <c r="L457" s="3"/>
      <c r="M457" s="3"/>
      <c r="N457" s="3"/>
      <c r="O457" s="3"/>
      <c r="P457" s="3"/>
      <c r="Q457" s="3"/>
      <c r="R457" s="3"/>
    </row>
    <row r="458" spans="1:18" s="42" customFormat="1" x14ac:dyDescent="0.2">
      <c r="A458" s="1"/>
      <c r="B458" s="1"/>
      <c r="C458" s="2"/>
      <c r="D458" s="3"/>
      <c r="E458" s="1"/>
      <c r="F458" s="1"/>
      <c r="G458" s="1"/>
      <c r="H458" s="1"/>
      <c r="I458" s="1"/>
      <c r="J458" s="79"/>
      <c r="K458" s="79"/>
      <c r="L458" s="1"/>
      <c r="M458" s="1"/>
      <c r="N458" s="1"/>
      <c r="O458" s="1"/>
      <c r="P458" s="1"/>
      <c r="Q458" s="1"/>
      <c r="R458" s="1"/>
    </row>
  </sheetData>
  <mergeCells count="2">
    <mergeCell ref="B2:R2"/>
    <mergeCell ref="B3:R5"/>
  </mergeCells>
  <hyperlinks>
    <hyperlink ref="R94" r:id="rId1" xr:uid="{4DF31ACC-CCE0-4834-8B4A-73B53F9B016A}"/>
    <hyperlink ref="R196" r:id="rId2" xr:uid="{56871167-6F1E-45D3-869F-9601F51CC02A}"/>
    <hyperlink ref="R197" r:id="rId3" xr:uid="{1A2AE142-735F-4F71-8CD0-0C69BA6E5694}"/>
    <hyperlink ref="R202" r:id="rId4" xr:uid="{A424DB16-A0C4-4EA0-BEC6-B9D104A3A3CA}"/>
    <hyperlink ref="R211" r:id="rId5" xr:uid="{CACD56EE-B1DE-46F4-8B67-15920F9F1926}"/>
  </hyperlinks>
  <printOptions horizontalCentered="1"/>
  <pageMargins left="0.11811023622047245" right="0.11811023622047245" top="0.94488188976377963" bottom="0.15748031496062992" header="0.31496062992125984" footer="0.31496062992125984"/>
  <pageSetup paperSize="5" scale="45" orientation="landscape" r:id="rId6"/>
  <drawing r:id="rId7"/>
  <legacy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Adquisiciones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AD1PLA05</dc:creator>
  <cp:lastModifiedBy>AD1PLA05</cp:lastModifiedBy>
  <dcterms:created xsi:type="dcterms:W3CDTF">2021-08-24T16:03:24Z</dcterms:created>
  <dcterms:modified xsi:type="dcterms:W3CDTF">2021-08-24T16:09:20Z</dcterms:modified>
</cp:coreProperties>
</file>