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1gr102\Downloads\"/>
    </mc:Choice>
  </mc:AlternateContent>
  <bookViews>
    <workbookView xWindow="0" yWindow="0" windowWidth="28800" windowHeight="11835"/>
  </bookViews>
  <sheets>
    <sheet name="CUMPLIMIENTO" sheetId="1" r:id="rId1"/>
    <sheet name="PROMEDIO GENERAL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6" i="1" l="1"/>
  <c r="H153" i="1" l="1"/>
  <c r="H147" i="1"/>
  <c r="H133" i="1"/>
  <c r="H125" i="1"/>
  <c r="H116" i="1"/>
  <c r="H103" i="1"/>
  <c r="H98" i="1"/>
  <c r="H89" i="1"/>
  <c r="H80" i="1"/>
  <c r="H70" i="1"/>
  <c r="H57" i="1"/>
  <c r="H49" i="1"/>
  <c r="H40" i="1"/>
  <c r="H30" i="1"/>
  <c r="H19" i="1"/>
  <c r="J97" i="1" l="1"/>
  <c r="E97" i="1"/>
  <c r="D97" i="1"/>
  <c r="E48" i="1"/>
  <c r="F48" i="1"/>
  <c r="G48" i="1"/>
  <c r="H48" i="1"/>
  <c r="I48" i="1"/>
  <c r="E39" i="1"/>
  <c r="G39" i="1"/>
  <c r="H39" i="1"/>
  <c r="I39" i="1"/>
  <c r="J18" i="1"/>
  <c r="J14" i="1"/>
  <c r="J15" i="1"/>
  <c r="J16" i="1"/>
  <c r="J17" i="1"/>
  <c r="J13" i="1"/>
  <c r="D152" i="1"/>
  <c r="D146" i="1"/>
  <c r="D132" i="1"/>
  <c r="D124" i="1"/>
  <c r="D115" i="1"/>
  <c r="D88" i="1"/>
  <c r="D79" i="1"/>
  <c r="D69" i="1"/>
  <c r="D56" i="1"/>
  <c r="D48" i="1"/>
  <c r="D39" i="1"/>
  <c r="D29" i="1"/>
  <c r="D18" i="1"/>
  <c r="E152" i="1"/>
  <c r="F152" i="1"/>
  <c r="G152" i="1"/>
  <c r="H152" i="1"/>
  <c r="I152" i="1"/>
  <c r="E79" i="1"/>
  <c r="F79" i="1"/>
  <c r="G79" i="1"/>
  <c r="H79" i="1"/>
  <c r="I79" i="1"/>
  <c r="I78" i="1"/>
  <c r="F78" i="1"/>
  <c r="J78" i="1"/>
  <c r="E115" i="1"/>
  <c r="F115" i="1"/>
  <c r="G115" i="1"/>
  <c r="H115" i="1"/>
  <c r="I115" i="1"/>
  <c r="J52" i="1"/>
  <c r="I52" i="1"/>
  <c r="F52" i="1"/>
  <c r="J47" i="1"/>
  <c r="I47" i="1"/>
  <c r="F47" i="1"/>
  <c r="H69" i="1"/>
  <c r="G69" i="1"/>
  <c r="E69" i="1"/>
  <c r="J64" i="1"/>
  <c r="I64" i="1"/>
  <c r="F64" i="1"/>
  <c r="E29" i="1"/>
  <c r="G29" i="1"/>
  <c r="H29" i="1"/>
  <c r="J22" i="1"/>
  <c r="I22" i="1"/>
  <c r="F22" i="1"/>
  <c r="E88" i="1"/>
  <c r="G88" i="1"/>
  <c r="H88" i="1"/>
  <c r="I28" i="1"/>
  <c r="F28" i="1"/>
  <c r="J28" i="1"/>
  <c r="G18" i="1"/>
  <c r="H18" i="1"/>
  <c r="E18" i="1"/>
  <c r="J29" i="1" l="1"/>
  <c r="E146" i="1"/>
  <c r="G146" i="1"/>
  <c r="H146" i="1"/>
  <c r="I145" i="1"/>
  <c r="F145" i="1"/>
  <c r="J145" i="1"/>
  <c r="J114" i="1"/>
  <c r="I114" i="1"/>
  <c r="F114" i="1"/>
  <c r="J151" i="1"/>
  <c r="I151" i="1"/>
  <c r="J150" i="1"/>
  <c r="H124" i="1"/>
  <c r="G124" i="1"/>
  <c r="E124" i="1"/>
  <c r="J121" i="1"/>
  <c r="I121" i="1"/>
  <c r="F121" i="1"/>
  <c r="I119" i="1"/>
  <c r="F119" i="1"/>
  <c r="H56" i="1"/>
  <c r="G56" i="1"/>
  <c r="E56" i="1"/>
  <c r="F93" i="1"/>
  <c r="J45" i="1"/>
  <c r="I45" i="1"/>
  <c r="F45" i="1"/>
  <c r="F129" i="1"/>
  <c r="I129" i="1"/>
  <c r="J83" i="1"/>
  <c r="I83" i="1"/>
  <c r="F83" i="1"/>
  <c r="J142" i="1"/>
  <c r="J143" i="1"/>
  <c r="J144" i="1"/>
  <c r="J141" i="1"/>
  <c r="E137" i="1"/>
  <c r="G137" i="1"/>
  <c r="H137" i="1"/>
  <c r="I137" i="1"/>
  <c r="D137" i="1"/>
  <c r="J129" i="1"/>
  <c r="J130" i="1"/>
  <c r="J131" i="1"/>
  <c r="J128" i="1"/>
  <c r="J122" i="1"/>
  <c r="J123" i="1"/>
  <c r="J120" i="1"/>
  <c r="J112" i="1"/>
  <c r="J113" i="1"/>
  <c r="J111" i="1"/>
  <c r="J101" i="1"/>
  <c r="J96" i="1"/>
  <c r="J95" i="1"/>
  <c r="J94" i="1"/>
  <c r="J92" i="1"/>
  <c r="J85" i="1"/>
  <c r="J86" i="1"/>
  <c r="J87" i="1"/>
  <c r="J84" i="1"/>
  <c r="J74" i="1"/>
  <c r="J79" i="1" s="1"/>
  <c r="J75" i="1"/>
  <c r="J76" i="1"/>
  <c r="J77" i="1"/>
  <c r="J73" i="1"/>
  <c r="J65" i="1"/>
  <c r="J66" i="1"/>
  <c r="J67" i="1"/>
  <c r="J68" i="1"/>
  <c r="J54" i="1"/>
  <c r="J55" i="1"/>
  <c r="J53" i="1"/>
  <c r="I55" i="1"/>
  <c r="F55" i="1"/>
  <c r="I54" i="1"/>
  <c r="F54" i="1"/>
  <c r="I53" i="1"/>
  <c r="F53" i="1"/>
  <c r="J44" i="1"/>
  <c r="J48" i="1" s="1"/>
  <c r="J46" i="1"/>
  <c r="J43" i="1"/>
  <c r="J34" i="1"/>
  <c r="J35" i="1"/>
  <c r="J36" i="1"/>
  <c r="J37" i="1"/>
  <c r="J38" i="1"/>
  <c r="J33" i="1"/>
  <c r="J12" i="1"/>
  <c r="J24" i="1"/>
  <c r="J25" i="1"/>
  <c r="J26" i="1"/>
  <c r="J27" i="1"/>
  <c r="J23" i="1"/>
  <c r="I150" i="1"/>
  <c r="F150" i="1"/>
  <c r="I144" i="1"/>
  <c r="F144" i="1"/>
  <c r="F143" i="1"/>
  <c r="I141" i="1"/>
  <c r="F141" i="1"/>
  <c r="I142" i="1"/>
  <c r="F142" i="1"/>
  <c r="F136" i="1"/>
  <c r="F137" i="1" s="1"/>
  <c r="E132" i="1"/>
  <c r="G132" i="1"/>
  <c r="H132" i="1"/>
  <c r="F128" i="1"/>
  <c r="F130" i="1"/>
  <c r="F131" i="1"/>
  <c r="I122" i="1"/>
  <c r="F122" i="1"/>
  <c r="I120" i="1"/>
  <c r="I123" i="1"/>
  <c r="F120" i="1"/>
  <c r="F123" i="1"/>
  <c r="F113" i="1"/>
  <c r="F112" i="1"/>
  <c r="F111" i="1"/>
  <c r="E102" i="1"/>
  <c r="G102" i="1"/>
  <c r="H102" i="1"/>
  <c r="D102" i="1"/>
  <c r="I101" i="1"/>
  <c r="I102" i="1" s="1"/>
  <c r="F101" i="1"/>
  <c r="F102" i="1" s="1"/>
  <c r="G97" i="1"/>
  <c r="H97" i="1"/>
  <c r="I92" i="1"/>
  <c r="F92" i="1"/>
  <c r="I95" i="1"/>
  <c r="F95" i="1"/>
  <c r="I96" i="1"/>
  <c r="F96" i="1"/>
  <c r="F94" i="1"/>
  <c r="I87" i="1"/>
  <c r="I86" i="1"/>
  <c r="I85" i="1"/>
  <c r="I84" i="1"/>
  <c r="F87" i="1"/>
  <c r="F86" i="1"/>
  <c r="F85" i="1"/>
  <c r="F84" i="1"/>
  <c r="F73" i="1"/>
  <c r="F76" i="1"/>
  <c r="F77" i="1"/>
  <c r="F74" i="1"/>
  <c r="I75" i="1"/>
  <c r="I73" i="1"/>
  <c r="I76" i="1"/>
  <c r="I77" i="1"/>
  <c r="I74" i="1"/>
  <c r="F75" i="1"/>
  <c r="F68" i="1"/>
  <c r="I67" i="1"/>
  <c r="I68" i="1"/>
  <c r="I66" i="1"/>
  <c r="I65" i="1"/>
  <c r="F67" i="1"/>
  <c r="F66" i="1"/>
  <c r="F65" i="1"/>
  <c r="F46" i="1"/>
  <c r="I43" i="1"/>
  <c r="F43" i="1"/>
  <c r="F44" i="1"/>
  <c r="I44" i="1"/>
  <c r="F37" i="1"/>
  <c r="F38" i="1"/>
  <c r="F34" i="1"/>
  <c r="F35" i="1"/>
  <c r="F36" i="1"/>
  <c r="F33" i="1"/>
  <c r="I33" i="1"/>
  <c r="I35" i="1"/>
  <c r="I34" i="1"/>
  <c r="I36" i="1"/>
  <c r="F23" i="1"/>
  <c r="F24" i="1"/>
  <c r="F25" i="1"/>
  <c r="F26" i="1"/>
  <c r="F27" i="1"/>
  <c r="I23" i="1"/>
  <c r="I24" i="1"/>
  <c r="I25" i="1"/>
  <c r="I26" i="1"/>
  <c r="I27" i="1"/>
  <c r="F13" i="1"/>
  <c r="F14" i="1"/>
  <c r="F17" i="1"/>
  <c r="F15" i="1"/>
  <c r="F16" i="1"/>
  <c r="F12" i="1"/>
  <c r="I12" i="1"/>
  <c r="I16" i="1"/>
  <c r="I38" i="1"/>
  <c r="I15" i="1"/>
  <c r="I17" i="1"/>
  <c r="J39" i="1" l="1"/>
  <c r="J88" i="1"/>
  <c r="F39" i="1"/>
  <c r="F69" i="1"/>
  <c r="I69" i="1"/>
  <c r="F29" i="1"/>
  <c r="I88" i="1"/>
  <c r="F88" i="1"/>
  <c r="I29" i="1"/>
  <c r="J124" i="1"/>
  <c r="F146" i="1"/>
  <c r="I124" i="1"/>
  <c r="F124" i="1"/>
  <c r="I146" i="1"/>
  <c r="J115" i="1"/>
  <c r="F18" i="1"/>
  <c r="I56" i="1"/>
  <c r="F56" i="1"/>
  <c r="J132" i="1"/>
  <c r="J146" i="1"/>
  <c r="J102" i="1"/>
  <c r="J69" i="1"/>
  <c r="J56" i="1"/>
  <c r="F132" i="1"/>
  <c r="F97" i="1"/>
  <c r="I97" i="1"/>
  <c r="J58" i="1" l="1"/>
  <c r="J105" i="1"/>
  <c r="I14" i="1" l="1"/>
  <c r="I18" i="1" s="1"/>
  <c r="I128" i="1"/>
  <c r="I130" i="1"/>
  <c r="I131" i="1"/>
  <c r="I132" i="1" l="1"/>
  <c r="J137" i="1"/>
  <c r="J155" i="1" s="1"/>
  <c r="J157" i="1" s="1"/>
</calcChain>
</file>

<file path=xl/sharedStrings.xml><?xml version="1.0" encoding="utf-8"?>
<sst xmlns="http://schemas.openxmlformats.org/spreadsheetml/2006/main" count="291" uniqueCount="64">
  <si>
    <t>PROCESO</t>
  </si>
  <si>
    <t>FUENTE</t>
  </si>
  <si>
    <t>TOTAL OPORTUNIDADES DE MEJORA</t>
  </si>
  <si>
    <t>TOTAL ACCIONES DE MEJORAMIENTO CUMPLIDAS POR PROCESO</t>
  </si>
  <si>
    <t>TOTAL DE ACCIONES DE MEJORAMIENTO PENDIENTE POR PROCESO</t>
  </si>
  <si>
    <t>% DE CUMPLIMIENTO</t>
  </si>
  <si>
    <t>TOTAL ACCIONES DE MEJORAMIENTO</t>
  </si>
  <si>
    <t>SUPERSALUD</t>
  </si>
  <si>
    <t>PAMEC</t>
  </si>
  <si>
    <t>EMPRESAS RESPONSABLES DE PAGO EPSS</t>
  </si>
  <si>
    <t>ACREDITACIÓN</t>
  </si>
  <si>
    <t>ACREDITACION</t>
  </si>
  <si>
    <t>SECRETARIA DISTRITAL DE SALUD</t>
  </si>
  <si>
    <t xml:space="preserve">TOTAL </t>
  </si>
  <si>
    <t>VEEDURIA</t>
  </si>
  <si>
    <t>HABILITACION</t>
  </si>
  <si>
    <t>HABILITACIÓN</t>
  </si>
  <si>
    <t>TOTAL</t>
  </si>
  <si>
    <t>DIRECCIÓN ADMINISTRATIVA</t>
  </si>
  <si>
    <t>RESULTADOS AUDITORIAS PAMEC</t>
  </si>
  <si>
    <t xml:space="preserve">SECRETARIA DISTRITAL DE SALUD </t>
  </si>
  <si>
    <t>SEGURIDAD DEL PACIENTE</t>
  </si>
  <si>
    <t>CONTRATACION</t>
  </si>
  <si>
    <t>DIRECCIÓN SERVICIOS HOSPITALARIOS</t>
  </si>
  <si>
    <t>EVENTOS DE INTERES EN SALUD PÚBLICA</t>
  </si>
  <si>
    <t>EMPRESAS RESPONSABLES DE PAGO</t>
  </si>
  <si>
    <t>PARTICIPACIÓN COMUNITARIA</t>
  </si>
  <si>
    <t xml:space="preserve">PROCESOS DE APOYO </t>
  </si>
  <si>
    <t>PROCESOS DE MISIONALES</t>
  </si>
  <si>
    <t>PROCESOS ESTRATÉGICOS</t>
  </si>
  <si>
    <t>DIRECCION DE RIESGO EN SALUD</t>
  </si>
  <si>
    <t xml:space="preserve">EMPRESAS RESPONSABLES DE PAGO </t>
  </si>
  <si>
    <t>EVENTOS DE INTERÉS EN SALUD PUBLICA</t>
  </si>
  <si>
    <t xml:space="preserve">PAMEC </t>
  </si>
  <si>
    <t xml:space="preserve">DIRECCION DE URGENCIAS </t>
  </si>
  <si>
    <t>Fuente: Elaboración propia Oficina Asesora Desarrollo Institucional.</t>
  </si>
  <si>
    <t xml:space="preserve">TENDENCIA </t>
  </si>
  <si>
    <t>EVENTOS DE INTERES EN SALUD PUBLICA</t>
  </si>
  <si>
    <t>SUBTOTAL</t>
  </si>
  <si>
    <t>TALENTO HUMANO</t>
  </si>
  <si>
    <t>GESTION DEL CONOCIMIENTO</t>
  </si>
  <si>
    <t>DESARROLLO INSTITUCIONAL.</t>
  </si>
  <si>
    <t>ARCHIVO DISTRITAL</t>
  </si>
  <si>
    <t>TOTAL OPORTUNIDADES DE MEJORA CUMPLIDAS Y CERRADAS</t>
  </si>
  <si>
    <t xml:space="preserve">SEGURIDAD DEL PACIENTE </t>
  </si>
  <si>
    <t>TOTAL DE ACCIONES DE MEJORAMIENTO PENDIENTE POR CERRAR</t>
  </si>
  <si>
    <t xml:space="preserve">DIRECCION DE SERVICIOS COMPLEMENTARIOS </t>
  </si>
  <si>
    <t>DIRECCION DE SERVICIOS AMBULATORIOS</t>
  </si>
  <si>
    <t>GESTION DE LA CALIDAD</t>
  </si>
  <si>
    <t>GESTION JURIDICA</t>
  </si>
  <si>
    <t>COMUNICACIONES</t>
  </si>
  <si>
    <t>GESTION FINANCIERA</t>
  </si>
  <si>
    <t>SISTEMAS DE INFORMACIÓN Y TIC</t>
  </si>
  <si>
    <t xml:space="preserve">GRAN TOTAL INSTITUCIONAL </t>
  </si>
  <si>
    <t>TOTAL DIRECCIONES ASISTENCIALES</t>
  </si>
  <si>
    <t xml:space="preserve">TOTAL PROCESOS DE APOYO </t>
  </si>
  <si>
    <t>TOTAL PROCESOS ESTRATEGICOS</t>
  </si>
  <si>
    <t xml:space="preserve">RESULTADO OPORTUNIDADES DE MEJORA PENDIENTES POR CERRAR </t>
  </si>
  <si>
    <t>PROMEDIO INSTITUCIONAL</t>
  </si>
  <si>
    <t>EVENTO DE SALUD PUBLICA</t>
  </si>
  <si>
    <t xml:space="preserve">VEEDURIA </t>
  </si>
  <si>
    <t xml:space="preserve">SUPERSALUD </t>
  </si>
  <si>
    <t>RANKING DE GESTIÓN DE CIERRE DE PLANES DE MEJORANIENTO INSTITUCIONAL</t>
  </si>
  <si>
    <t xml:space="preserve">SUBRED INTEGRADA DE SERVICIOS DE SALUD SUR - E.S.E.
SEGUIMIENTO CLASIFICACIÓN - PLANES DE MEJORA INSTITUCIONAL.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</si>
</sst>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18" xfId="0" applyFont="1" applyFill="1" applyBorder="1" applyAlignment="1">
      <alignment horizontal="center" vertical="center" wrapText="1"/>
    </xf>
    <xf numFmtId="9" fontId="1" fillId="7" borderId="31" xfId="0" applyNumberFormat="1" applyFont="1" applyFill="1" applyBorder="1" applyAlignment="1">
      <alignment horizontal="center" vertical="center"/>
    </xf>
    <xf numFmtId="9" fontId="1" fillId="2" borderId="31" xfId="0" applyNumberFormat="1" applyFont="1" applyFill="1" applyBorder="1" applyAlignment="1">
      <alignment horizontal="center" vertical="center"/>
    </xf>
    <xf numFmtId="9" fontId="1" fillId="3" borderId="31" xfId="0" applyNumberFormat="1" applyFont="1" applyFill="1" applyBorder="1" applyAlignment="1">
      <alignment horizontal="center" vertical="center"/>
    </xf>
    <xf numFmtId="9" fontId="1" fillId="2" borderId="30" xfId="0" applyNumberFormat="1" applyFont="1" applyFill="1" applyBorder="1" applyAlignment="1">
      <alignment horizontal="center" vertical="center"/>
    </xf>
    <xf numFmtId="0" fontId="0" fillId="0" borderId="28" xfId="0" applyBorder="1" applyAlignment="1"/>
    <xf numFmtId="0" fontId="0" fillId="0" borderId="29" xfId="0" applyBorder="1" applyAlignment="1"/>
    <xf numFmtId="0" fontId="0" fillId="0" borderId="36" xfId="0" applyBorder="1" applyAlignment="1"/>
    <xf numFmtId="0" fontId="0" fillId="6" borderId="3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9" fontId="1" fillId="2" borderId="1" xfId="1" applyFon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9" fontId="1" fillId="2" borderId="56" xfId="0" applyNumberFormat="1" applyFont="1" applyFill="1" applyBorder="1" applyAlignment="1">
      <alignment horizontal="center" vertical="center"/>
    </xf>
    <xf numFmtId="9" fontId="1" fillId="3" borderId="56" xfId="0" applyNumberFormat="1" applyFont="1" applyFill="1" applyBorder="1" applyAlignment="1">
      <alignment horizontal="center" vertical="center"/>
    </xf>
    <xf numFmtId="9" fontId="1" fillId="7" borderId="56" xfId="0" applyNumberFormat="1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6" borderId="7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22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26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9" fontId="1" fillId="2" borderId="1" xfId="1" applyFont="1" applyFill="1" applyBorder="1" applyAlignment="1">
      <alignment horizontal="center" vertical="center" wrapText="1"/>
    </xf>
    <xf numFmtId="9" fontId="6" fillId="2" borderId="18" xfId="0" applyNumberFormat="1" applyFont="1" applyFill="1" applyBorder="1" applyAlignment="1">
      <alignment horizontal="center" vertical="center"/>
    </xf>
    <xf numFmtId="0" fontId="3" fillId="10" borderId="55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9" fontId="1" fillId="2" borderId="32" xfId="0" applyNumberFormat="1" applyFont="1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0" fillId="8" borderId="15" xfId="0" applyFill="1" applyBorder="1" applyAlignment="1">
      <alignment horizontal="center"/>
    </xf>
    <xf numFmtId="9" fontId="1" fillId="2" borderId="2" xfId="0" applyNumberFormat="1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9" fontId="1" fillId="7" borderId="31" xfId="1" applyFont="1" applyFill="1" applyBorder="1" applyAlignment="1">
      <alignment horizontal="center" vertical="center"/>
    </xf>
    <xf numFmtId="9" fontId="1" fillId="2" borderId="31" xfId="1" applyFont="1" applyFill="1" applyBorder="1" applyAlignment="1">
      <alignment horizontal="center" vertical="center"/>
    </xf>
    <xf numFmtId="9" fontId="1" fillId="7" borderId="39" xfId="1" applyFont="1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9" fontId="1" fillId="7" borderId="44" xfId="0" applyNumberFormat="1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/>
    </xf>
    <xf numFmtId="9" fontId="1" fillId="2" borderId="50" xfId="0" applyNumberFormat="1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8" borderId="17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9" fontId="1" fillId="7" borderId="33" xfId="1" applyFont="1" applyFill="1" applyBorder="1" applyAlignment="1">
      <alignment horizontal="center" vertical="center" wrapText="1"/>
    </xf>
    <xf numFmtId="9" fontId="1" fillId="7" borderId="30" xfId="1" applyFont="1" applyFill="1" applyBorder="1" applyAlignment="1">
      <alignment horizontal="center"/>
    </xf>
    <xf numFmtId="9" fontId="1" fillId="7" borderId="31" xfId="1" applyFont="1" applyFill="1" applyBorder="1" applyAlignment="1">
      <alignment horizontal="center"/>
    </xf>
    <xf numFmtId="9" fontId="8" fillId="2" borderId="18" xfId="0" applyNumberFormat="1" applyFont="1" applyFill="1" applyBorder="1" applyAlignment="1">
      <alignment horizontal="center" vertical="center"/>
    </xf>
    <xf numFmtId="9" fontId="6" fillId="3" borderId="32" xfId="0" applyNumberFormat="1" applyFont="1" applyFill="1" applyBorder="1" applyAlignment="1">
      <alignment horizontal="center" vertical="center"/>
    </xf>
    <xf numFmtId="9" fontId="6" fillId="2" borderId="51" xfId="0" applyNumberFormat="1" applyFont="1" applyFill="1" applyBorder="1" applyAlignment="1">
      <alignment horizontal="center" vertical="center"/>
    </xf>
    <xf numFmtId="9" fontId="6" fillId="2" borderId="32" xfId="0" applyNumberFormat="1" applyFont="1" applyFill="1" applyBorder="1" applyAlignment="1">
      <alignment horizontal="center" vertical="center"/>
    </xf>
    <xf numFmtId="9" fontId="6" fillId="7" borderId="32" xfId="1" applyFont="1" applyFill="1" applyBorder="1" applyAlignment="1">
      <alignment horizontal="center"/>
    </xf>
    <xf numFmtId="9" fontId="7" fillId="2" borderId="35" xfId="0" applyNumberFormat="1" applyFont="1" applyFill="1" applyBorder="1" applyAlignment="1">
      <alignment horizontal="center" vertical="center"/>
    </xf>
    <xf numFmtId="9" fontId="1" fillId="2" borderId="31" xfId="1" applyFont="1" applyFill="1" applyBorder="1" applyAlignment="1">
      <alignment horizontal="center" vertical="center" wrapText="1"/>
    </xf>
    <xf numFmtId="0" fontId="0" fillId="10" borderId="17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0" fillId="10" borderId="55" xfId="0" applyFill="1" applyBorder="1" applyAlignment="1">
      <alignment horizontal="center" vertical="center"/>
    </xf>
    <xf numFmtId="0" fontId="0" fillId="10" borderId="61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2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54" xfId="0" applyFill="1" applyBorder="1" applyAlignment="1">
      <alignment horizontal="center" vertical="center"/>
    </xf>
    <xf numFmtId="9" fontId="0" fillId="0" borderId="0" xfId="1" applyFont="1"/>
    <xf numFmtId="0" fontId="0" fillId="0" borderId="16" xfId="0" applyBorder="1"/>
    <xf numFmtId="0" fontId="0" fillId="0" borderId="15" xfId="0" applyBorder="1"/>
    <xf numFmtId="0" fontId="0" fillId="0" borderId="24" xfId="0" applyBorder="1"/>
    <xf numFmtId="9" fontId="3" fillId="7" borderId="22" xfId="1" applyFont="1" applyFill="1" applyBorder="1" applyAlignment="1">
      <alignment horizontal="center"/>
    </xf>
    <xf numFmtId="9" fontId="3" fillId="3" borderId="23" xfId="1" applyFont="1" applyFill="1" applyBorder="1" applyAlignment="1">
      <alignment horizontal="center"/>
    </xf>
    <xf numFmtId="9" fontId="3" fillId="2" borderId="23" xfId="1" applyFont="1" applyFill="1" applyBorder="1" applyAlignment="1">
      <alignment horizontal="center"/>
    </xf>
    <xf numFmtId="9" fontId="3" fillId="2" borderId="26" xfId="1" applyFont="1" applyFill="1" applyBorder="1" applyAlignment="1">
      <alignment horizontal="center"/>
    </xf>
    <xf numFmtId="0" fontId="0" fillId="10" borderId="13" xfId="0" applyFill="1" applyBorder="1"/>
    <xf numFmtId="9" fontId="6" fillId="2" borderId="21" xfId="1" applyFont="1" applyFill="1" applyBorder="1" applyAlignment="1">
      <alignment horizontal="center"/>
    </xf>
    <xf numFmtId="0" fontId="0" fillId="6" borderId="27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0" fillId="10" borderId="50" xfId="0" applyFill="1" applyBorder="1" applyAlignment="1">
      <alignment horizontal="center"/>
    </xf>
    <xf numFmtId="9" fontId="1" fillId="2" borderId="44" xfId="1" applyFont="1" applyFill="1" applyBorder="1" applyAlignment="1">
      <alignment horizontal="center" vertical="center"/>
    </xf>
    <xf numFmtId="9" fontId="1" fillId="3" borderId="30" xfId="1" applyFont="1" applyFill="1" applyBorder="1" applyAlignment="1">
      <alignment horizontal="center" vertical="center"/>
    </xf>
    <xf numFmtId="9" fontId="6" fillId="3" borderId="18" xfId="0" applyNumberFormat="1" applyFont="1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0" fillId="10" borderId="25" xfId="0" applyFill="1" applyBorder="1" applyAlignment="1">
      <alignment horizontal="center" vertical="center" wrapText="1"/>
    </xf>
    <xf numFmtId="0" fontId="0" fillId="10" borderId="26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/>
    </xf>
    <xf numFmtId="9" fontId="1" fillId="3" borderId="39" xfId="1" applyFont="1" applyFill="1" applyBorder="1" applyAlignment="1">
      <alignment horizontal="center"/>
    </xf>
    <xf numFmtId="9" fontId="1" fillId="2" borderId="39" xfId="1" applyFon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/>
    </xf>
    <xf numFmtId="9" fontId="1" fillId="2" borderId="44" xfId="0" applyNumberFormat="1" applyFont="1" applyFill="1" applyBorder="1" applyAlignment="1">
      <alignment horizontal="center" vertical="center"/>
    </xf>
    <xf numFmtId="9" fontId="6" fillId="2" borderId="35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8" borderId="55" xfId="0" applyFont="1" applyFill="1" applyBorder="1" applyAlignment="1">
      <alignment horizontal="center" vertical="center"/>
    </xf>
    <xf numFmtId="0" fontId="0" fillId="10" borderId="38" xfId="0" applyFill="1" applyBorder="1" applyAlignment="1">
      <alignment horizontal="center" vertical="center"/>
    </xf>
    <xf numFmtId="0" fontId="0" fillId="8" borderId="64" xfId="0" applyFill="1" applyBorder="1" applyAlignment="1">
      <alignment horizontal="center"/>
    </xf>
    <xf numFmtId="9" fontId="1" fillId="3" borderId="50" xfId="0" applyNumberFormat="1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54" xfId="0" applyFill="1" applyBorder="1" applyAlignment="1">
      <alignment horizontal="center" vertical="center" wrapText="1"/>
    </xf>
    <xf numFmtId="0" fontId="0" fillId="8" borderId="40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9" fontId="1" fillId="2" borderId="34" xfId="0" applyNumberFormat="1" applyFont="1" applyFill="1" applyBorder="1" applyAlignment="1">
      <alignment horizontal="center" vertical="center"/>
    </xf>
    <xf numFmtId="9" fontId="7" fillId="2" borderId="44" xfId="1" applyFont="1" applyFill="1" applyBorder="1" applyAlignment="1">
      <alignment horizontal="center" vertical="center" wrapText="1"/>
    </xf>
    <xf numFmtId="9" fontId="8" fillId="2" borderId="19" xfId="0" applyNumberFormat="1" applyFont="1" applyFill="1" applyBorder="1" applyAlignment="1">
      <alignment horizontal="center" vertical="center"/>
    </xf>
    <xf numFmtId="9" fontId="10" fillId="2" borderId="19" xfId="0" applyNumberFormat="1" applyFont="1" applyFill="1" applyBorder="1" applyAlignment="1">
      <alignment horizontal="center" vertical="center"/>
    </xf>
    <xf numFmtId="0" fontId="3" fillId="8" borderId="57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41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/>
    </xf>
    <xf numFmtId="0" fontId="0" fillId="8" borderId="53" xfId="0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 wrapText="1"/>
    </xf>
    <xf numFmtId="0" fontId="3" fillId="8" borderId="62" xfId="0" applyFont="1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0" fontId="0" fillId="8" borderId="39" xfId="0" applyFill="1" applyBorder="1" applyAlignment="1">
      <alignment horizontal="center" vertical="center" wrapText="1"/>
    </xf>
    <xf numFmtId="0" fontId="3" fillId="8" borderId="35" xfId="0" applyFont="1" applyFill="1" applyBorder="1" applyAlignment="1">
      <alignment horizontal="center" vertical="center" wrapText="1"/>
    </xf>
    <xf numFmtId="0" fontId="0" fillId="8" borderId="57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/>
    </xf>
    <xf numFmtId="9" fontId="0" fillId="0" borderId="0" xfId="1" applyFont="1" applyAlignment="1">
      <alignment horizontal="center" vertical="center"/>
    </xf>
    <xf numFmtId="9" fontId="1" fillId="7" borderId="58" xfId="0" applyNumberFormat="1" applyFont="1" applyFill="1" applyBorder="1" applyAlignment="1">
      <alignment horizontal="center" vertical="center"/>
    </xf>
    <xf numFmtId="9" fontId="6" fillId="7" borderId="18" xfId="0" applyNumberFormat="1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 wrapText="1"/>
    </xf>
    <xf numFmtId="0" fontId="1" fillId="8" borderId="34" xfId="0" applyFont="1" applyFill="1" applyBorder="1" applyAlignment="1">
      <alignment horizontal="center" vertical="center" wrapText="1"/>
    </xf>
    <xf numFmtId="0" fontId="1" fillId="8" borderId="35" xfId="0" applyFont="1" applyFill="1" applyBorder="1" applyAlignment="1">
      <alignment horizontal="center" vertical="center" wrapText="1"/>
    </xf>
    <xf numFmtId="0" fontId="13" fillId="12" borderId="29" xfId="0" applyFont="1" applyFill="1" applyBorder="1" applyAlignment="1">
      <alignment horizontal="center" vertical="center"/>
    </xf>
    <xf numFmtId="0" fontId="13" fillId="12" borderId="0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1" fillId="8" borderId="34" xfId="0" applyFont="1" applyFill="1" applyBorder="1" applyAlignment="1">
      <alignment horizontal="center" vertical="center"/>
    </xf>
    <xf numFmtId="0" fontId="1" fillId="8" borderId="35" xfId="0" applyFont="1" applyFill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0" fillId="8" borderId="48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0" fillId="8" borderId="33" xfId="0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  <xf numFmtId="0" fontId="1" fillId="8" borderId="52" xfId="0" applyFont="1" applyFill="1" applyBorder="1" applyAlignment="1">
      <alignment horizontal="center" vertical="center" wrapText="1"/>
    </xf>
    <xf numFmtId="0" fontId="1" fillId="8" borderId="63" xfId="0" applyFont="1" applyFill="1" applyBorder="1" applyAlignment="1">
      <alignment horizontal="center" vertical="center" wrapText="1"/>
    </xf>
    <xf numFmtId="0" fontId="1" fillId="8" borderId="36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2" fillId="8" borderId="33" xfId="0" applyFont="1" applyFill="1" applyBorder="1" applyAlignment="1">
      <alignment horizontal="center" vertical="center"/>
    </xf>
    <xf numFmtId="0" fontId="12" fillId="8" borderId="34" xfId="0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horizontal="center" vertical="center"/>
    </xf>
    <xf numFmtId="0" fontId="0" fillId="8" borderId="33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1" fillId="8" borderId="46" xfId="0" applyFont="1" applyFill="1" applyBorder="1" applyAlignment="1">
      <alignment horizontal="center" vertical="center"/>
    </xf>
    <xf numFmtId="0" fontId="1" fillId="8" borderId="47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center" vertical="center"/>
    </xf>
    <xf numFmtId="0" fontId="1" fillId="8" borderId="60" xfId="0" applyFont="1" applyFill="1" applyBorder="1" applyAlignment="1">
      <alignment horizontal="center" vertical="center" wrapText="1"/>
    </xf>
    <xf numFmtId="0" fontId="1" fillId="8" borderId="39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CC"/>
      <color rgb="FF33CCFF"/>
      <color rgb="FF66FF66"/>
      <color rgb="FFCC99FF"/>
      <color rgb="FFFF6600"/>
      <color rgb="FFFF9999"/>
      <color rgb="FFCCFF66"/>
      <color rgb="FFCC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123120</xdr:colOff>
      <xdr:row>1</xdr:row>
      <xdr:rowOff>112834</xdr:rowOff>
    </xdr:from>
    <xdr:to>
      <xdr:col>1</xdr:col>
      <xdr:colOff>1755321</xdr:colOff>
      <xdr:row>5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13" y="316941"/>
          <a:ext cx="1632201" cy="696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369579</xdr:colOff>
      <xdr:row>2</xdr:row>
      <xdr:rowOff>43510</xdr:rowOff>
    </xdr:from>
    <xdr:to>
      <xdr:col>10</xdr:col>
      <xdr:colOff>2084295</xdr:colOff>
      <xdr:row>5</xdr:row>
      <xdr:rowOff>63871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899" t="85318" r="16003" b="5173"/>
        <a:stretch>
          <a:fillRect/>
        </a:stretch>
      </xdr:blipFill>
      <xdr:spPr bwMode="auto">
        <a:xfrm>
          <a:off x="16416403" y="435716"/>
          <a:ext cx="1714716" cy="591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1169509</xdr:colOff>
      <xdr:row>1</xdr:row>
      <xdr:rowOff>103309</xdr:rowOff>
    </xdr:from>
    <xdr:to>
      <xdr:col>3</xdr:col>
      <xdr:colOff>2801710</xdr:colOff>
      <xdr:row>4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2959" y="293809"/>
          <a:ext cx="1632201" cy="696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366857</xdr:colOff>
      <xdr:row>1</xdr:row>
      <xdr:rowOff>167335</xdr:rowOff>
    </xdr:from>
    <xdr:to>
      <xdr:col>2</xdr:col>
      <xdr:colOff>2081573</xdr:colOff>
      <xdr:row>4</xdr:row>
      <xdr:rowOff>111496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899" t="85318" r="16003" b="5173"/>
        <a:stretch>
          <a:fillRect/>
        </a:stretch>
      </xdr:blipFill>
      <xdr:spPr bwMode="auto">
        <a:xfrm>
          <a:off x="1386032" y="357835"/>
          <a:ext cx="1714716" cy="591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3"/>
  <sheetViews>
    <sheetView tabSelected="1" zoomScale="70" zoomScaleNormal="70" workbookViewId="0">
      <selection activeCell="C2" sqref="C2:J6"/>
    </sheetView>
  </sheetViews>
  <sheetFormatPr baseColWidth="10" defaultRowHeight="15" x14ac:dyDescent="0.25"/>
  <cols>
    <col min="1" max="1" width="2.375" customWidth="1"/>
    <col min="2" max="2" width="24.75" customWidth="1"/>
    <col min="3" max="3" width="42.125" style="1" customWidth="1"/>
    <col min="4" max="6" width="25" style="1" customWidth="1"/>
    <col min="7" max="8" width="22.875" style="1" customWidth="1"/>
    <col min="9" max="9" width="19.625" style="1" customWidth="1"/>
    <col min="10" max="10" width="22.875" style="11" customWidth="1"/>
    <col min="11" max="11" width="31" customWidth="1"/>
  </cols>
  <sheetData>
    <row r="1" spans="2:11" ht="15.75" thickBot="1" x14ac:dyDescent="0.3"/>
    <row r="2" spans="2:11" ht="15" customHeight="1" x14ac:dyDescent="0.25">
      <c r="B2" s="17"/>
      <c r="C2" s="207" t="s">
        <v>63</v>
      </c>
      <c r="D2" s="208"/>
      <c r="E2" s="208"/>
      <c r="F2" s="208"/>
      <c r="G2" s="208"/>
      <c r="H2" s="208"/>
      <c r="I2" s="208"/>
      <c r="J2" s="208"/>
      <c r="K2" s="204"/>
    </row>
    <row r="3" spans="2:11" ht="15" customHeight="1" x14ac:dyDescent="0.25">
      <c r="B3" s="18"/>
      <c r="C3" s="209"/>
      <c r="D3" s="210"/>
      <c r="E3" s="210"/>
      <c r="F3" s="210"/>
      <c r="G3" s="210"/>
      <c r="H3" s="210"/>
      <c r="I3" s="210"/>
      <c r="J3" s="210"/>
      <c r="K3" s="205"/>
    </row>
    <row r="4" spans="2:11" ht="15" customHeight="1" x14ac:dyDescent="0.25">
      <c r="B4" s="18"/>
      <c r="C4" s="209"/>
      <c r="D4" s="210"/>
      <c r="E4" s="210"/>
      <c r="F4" s="210"/>
      <c r="G4" s="210"/>
      <c r="H4" s="210"/>
      <c r="I4" s="210"/>
      <c r="J4" s="210"/>
      <c r="K4" s="205"/>
    </row>
    <row r="5" spans="2:11" ht="15" customHeight="1" x14ac:dyDescent="0.25">
      <c r="B5" s="18"/>
      <c r="C5" s="209"/>
      <c r="D5" s="210"/>
      <c r="E5" s="210"/>
      <c r="F5" s="210"/>
      <c r="G5" s="210"/>
      <c r="H5" s="210"/>
      <c r="I5" s="210"/>
      <c r="J5" s="210"/>
      <c r="K5" s="205"/>
    </row>
    <row r="6" spans="2:11" ht="15.75" customHeight="1" thickBot="1" x14ac:dyDescent="0.3">
      <c r="B6" s="19"/>
      <c r="C6" s="211"/>
      <c r="D6" s="212"/>
      <c r="E6" s="212"/>
      <c r="F6" s="212"/>
      <c r="G6" s="212"/>
      <c r="H6" s="212"/>
      <c r="I6" s="212"/>
      <c r="J6" s="212"/>
      <c r="K6" s="206"/>
    </row>
    <row r="8" spans="2:11" ht="41.25" customHeight="1" x14ac:dyDescent="0.25">
      <c r="B8" s="176" t="s">
        <v>28</v>
      </c>
      <c r="C8" s="177"/>
      <c r="D8" s="177"/>
      <c r="E8" s="177"/>
      <c r="F8" s="177"/>
      <c r="G8" s="177"/>
      <c r="H8" s="177"/>
      <c r="I8" s="177"/>
      <c r="J8" s="177"/>
      <c r="K8" s="177"/>
    </row>
    <row r="10" spans="2:11" ht="15.75" thickBot="1" x14ac:dyDescent="0.3">
      <c r="C10"/>
      <c r="D10"/>
      <c r="E10"/>
      <c r="F10"/>
      <c r="G10"/>
      <c r="H10"/>
      <c r="I10"/>
      <c r="J10"/>
    </row>
    <row r="11" spans="2:11" ht="72.75" customHeight="1" thickBot="1" x14ac:dyDescent="0.3">
      <c r="B11" s="3" t="s">
        <v>0</v>
      </c>
      <c r="C11" s="36" t="s">
        <v>1</v>
      </c>
      <c r="D11" s="21" t="s">
        <v>2</v>
      </c>
      <c r="E11" s="21" t="s">
        <v>43</v>
      </c>
      <c r="F11" s="21" t="s">
        <v>57</v>
      </c>
      <c r="G11" s="21" t="s">
        <v>6</v>
      </c>
      <c r="H11" s="21" t="s">
        <v>3</v>
      </c>
      <c r="I11" s="22" t="s">
        <v>45</v>
      </c>
      <c r="J11" s="12" t="s">
        <v>5</v>
      </c>
      <c r="K11" s="12" t="s">
        <v>36</v>
      </c>
    </row>
    <row r="12" spans="2:11" ht="19.5" customHeight="1" x14ac:dyDescent="0.25">
      <c r="B12" s="197" t="s">
        <v>46</v>
      </c>
      <c r="C12" s="50" t="s">
        <v>11</v>
      </c>
      <c r="D12" s="38">
        <v>7</v>
      </c>
      <c r="E12" s="38">
        <v>6</v>
      </c>
      <c r="F12" s="43">
        <f t="shared" ref="F12:F17" si="0">+D12-E12</f>
        <v>1</v>
      </c>
      <c r="G12" s="38">
        <v>28</v>
      </c>
      <c r="H12" s="38">
        <v>27</v>
      </c>
      <c r="I12" s="46">
        <f>+G12-H12</f>
        <v>1</v>
      </c>
      <c r="J12" s="31">
        <f>+E12/D12</f>
        <v>0.8571428571428571</v>
      </c>
      <c r="K12" s="213"/>
    </row>
    <row r="13" spans="2:11" ht="19.5" customHeight="1" x14ac:dyDescent="0.25">
      <c r="B13" s="197"/>
      <c r="C13" s="40" t="s">
        <v>9</v>
      </c>
      <c r="D13" s="25">
        <v>18</v>
      </c>
      <c r="E13" s="25">
        <v>10</v>
      </c>
      <c r="F13" s="44">
        <f t="shared" si="0"/>
        <v>8</v>
      </c>
      <c r="G13" s="25">
        <v>59</v>
      </c>
      <c r="H13" s="25">
        <v>29</v>
      </c>
      <c r="I13" s="47">
        <v>30</v>
      </c>
      <c r="J13" s="30">
        <f>+E13/D13</f>
        <v>0.55555555555555558</v>
      </c>
      <c r="K13" s="214"/>
    </row>
    <row r="14" spans="2:11" ht="19.5" customHeight="1" x14ac:dyDescent="0.25">
      <c r="B14" s="197"/>
      <c r="C14" s="40" t="s">
        <v>19</v>
      </c>
      <c r="D14" s="25">
        <v>7</v>
      </c>
      <c r="E14" s="25">
        <v>0</v>
      </c>
      <c r="F14" s="44">
        <f t="shared" si="0"/>
        <v>7</v>
      </c>
      <c r="G14" s="25">
        <v>31</v>
      </c>
      <c r="H14" s="25">
        <v>0</v>
      </c>
      <c r="I14" s="47">
        <f>+G14-H14</f>
        <v>31</v>
      </c>
      <c r="J14" s="30">
        <f t="shared" ref="J14:J17" si="1">+E14/D14</f>
        <v>0</v>
      </c>
      <c r="K14" s="214"/>
    </row>
    <row r="15" spans="2:11" ht="19.5" customHeight="1" x14ac:dyDescent="0.25">
      <c r="B15" s="197"/>
      <c r="C15" s="40" t="s">
        <v>21</v>
      </c>
      <c r="D15" s="25">
        <v>3</v>
      </c>
      <c r="E15" s="25">
        <v>1</v>
      </c>
      <c r="F15" s="44">
        <f t="shared" si="0"/>
        <v>2</v>
      </c>
      <c r="G15" s="25">
        <v>11</v>
      </c>
      <c r="H15" s="25">
        <v>5</v>
      </c>
      <c r="I15" s="47">
        <f>+G15-H15</f>
        <v>6</v>
      </c>
      <c r="J15" s="30">
        <f t="shared" si="1"/>
        <v>0.33333333333333331</v>
      </c>
      <c r="K15" s="214"/>
    </row>
    <row r="16" spans="2:11" ht="19.5" customHeight="1" x14ac:dyDescent="0.25">
      <c r="B16" s="197"/>
      <c r="C16" s="40" t="s">
        <v>20</v>
      </c>
      <c r="D16" s="25">
        <v>2</v>
      </c>
      <c r="E16" s="25">
        <v>1</v>
      </c>
      <c r="F16" s="44">
        <f t="shared" si="0"/>
        <v>1</v>
      </c>
      <c r="G16" s="25">
        <v>8</v>
      </c>
      <c r="H16" s="25">
        <v>5</v>
      </c>
      <c r="I16" s="47">
        <f>+G16-H16</f>
        <v>3</v>
      </c>
      <c r="J16" s="30">
        <f t="shared" si="1"/>
        <v>0.5</v>
      </c>
      <c r="K16" s="214"/>
    </row>
    <row r="17" spans="2:11" ht="19.5" customHeight="1" thickBot="1" x14ac:dyDescent="0.3">
      <c r="B17" s="197"/>
      <c r="C17" s="51" t="s">
        <v>7</v>
      </c>
      <c r="D17" s="42">
        <v>4</v>
      </c>
      <c r="E17" s="42">
        <v>1</v>
      </c>
      <c r="F17" s="45">
        <f t="shared" si="0"/>
        <v>3</v>
      </c>
      <c r="G17" s="42">
        <v>17</v>
      </c>
      <c r="H17" s="42">
        <v>7</v>
      </c>
      <c r="I17" s="48">
        <f>+G17-H17</f>
        <v>10</v>
      </c>
      <c r="J17" s="30">
        <f t="shared" si="1"/>
        <v>0.25</v>
      </c>
      <c r="K17" s="214"/>
    </row>
    <row r="18" spans="2:11" ht="24" thickBot="1" x14ac:dyDescent="0.3">
      <c r="B18" s="175"/>
      <c r="C18" s="155" t="s">
        <v>13</v>
      </c>
      <c r="D18" s="140">
        <f>SUM(D12:D17)</f>
        <v>41</v>
      </c>
      <c r="E18" s="29">
        <f>+E12+E13+E14+E15+E16+E17</f>
        <v>19</v>
      </c>
      <c r="F18" s="55">
        <f t="shared" ref="F18:I18" si="2">+F12+F13+F14+F15+F16+F17</f>
        <v>22</v>
      </c>
      <c r="G18" s="29">
        <f t="shared" si="2"/>
        <v>154</v>
      </c>
      <c r="H18" s="29">
        <f t="shared" si="2"/>
        <v>73</v>
      </c>
      <c r="I18" s="55">
        <f t="shared" si="2"/>
        <v>81</v>
      </c>
      <c r="J18" s="54">
        <f>+E18/D18</f>
        <v>0.46341463414634149</v>
      </c>
      <c r="K18" s="215"/>
    </row>
    <row r="19" spans="2:11" x14ac:dyDescent="0.25">
      <c r="C19"/>
      <c r="D19"/>
      <c r="E19"/>
      <c r="F19"/>
      <c r="G19"/>
      <c r="H19" s="170">
        <f>+H18/G18</f>
        <v>0.47402597402597402</v>
      </c>
      <c r="I19"/>
      <c r="J19"/>
    </row>
    <row r="20" spans="2:11" ht="15.75" thickBot="1" x14ac:dyDescent="0.3">
      <c r="C20"/>
      <c r="D20"/>
      <c r="E20"/>
      <c r="F20"/>
      <c r="G20"/>
      <c r="H20"/>
      <c r="I20"/>
      <c r="J20"/>
    </row>
    <row r="21" spans="2:11" ht="80.25" customHeight="1" thickBot="1" x14ac:dyDescent="0.3">
      <c r="B21" s="136" t="s">
        <v>0</v>
      </c>
      <c r="C21" s="139" t="s">
        <v>1</v>
      </c>
      <c r="D21" s="21" t="s">
        <v>2</v>
      </c>
      <c r="E21" s="21" t="s">
        <v>43</v>
      </c>
      <c r="F21" s="21" t="s">
        <v>57</v>
      </c>
      <c r="G21" s="21" t="s">
        <v>6</v>
      </c>
      <c r="H21" s="21" t="s">
        <v>3</v>
      </c>
      <c r="I21" s="22" t="s">
        <v>45</v>
      </c>
      <c r="J21" s="12" t="s">
        <v>5</v>
      </c>
      <c r="K21" s="12" t="s">
        <v>36</v>
      </c>
    </row>
    <row r="22" spans="2:11" ht="21.75" customHeight="1" x14ac:dyDescent="0.25">
      <c r="B22" s="173" t="s">
        <v>47</v>
      </c>
      <c r="C22" s="40" t="s">
        <v>10</v>
      </c>
      <c r="D22" s="25">
        <v>4</v>
      </c>
      <c r="E22" s="25">
        <v>0</v>
      </c>
      <c r="F22" s="28">
        <f t="shared" ref="F22:F28" si="3">+D22-E22</f>
        <v>4</v>
      </c>
      <c r="G22" s="25">
        <v>16</v>
      </c>
      <c r="H22" s="25">
        <v>0</v>
      </c>
      <c r="I22" s="57">
        <f t="shared" ref="I22:I28" si="4">+G22-H22</f>
        <v>16</v>
      </c>
      <c r="J22" s="137">
        <f>+E22/D22</f>
        <v>0</v>
      </c>
      <c r="K22" s="173"/>
    </row>
    <row r="23" spans="2:11" ht="21.75" customHeight="1" x14ac:dyDescent="0.25">
      <c r="B23" s="174"/>
      <c r="C23" s="40" t="s">
        <v>25</v>
      </c>
      <c r="D23" s="25">
        <v>5</v>
      </c>
      <c r="E23" s="25">
        <v>0</v>
      </c>
      <c r="F23" s="28">
        <f t="shared" si="3"/>
        <v>5</v>
      </c>
      <c r="G23" s="25">
        <v>21</v>
      </c>
      <c r="H23" s="25">
        <v>9</v>
      </c>
      <c r="I23" s="57">
        <f t="shared" si="4"/>
        <v>12</v>
      </c>
      <c r="J23" s="137">
        <f>+E23/D23</f>
        <v>0</v>
      </c>
      <c r="K23" s="174"/>
    </row>
    <row r="24" spans="2:11" ht="21.75" customHeight="1" x14ac:dyDescent="0.25">
      <c r="B24" s="174"/>
      <c r="C24" s="40" t="s">
        <v>37</v>
      </c>
      <c r="D24" s="25">
        <v>3</v>
      </c>
      <c r="E24" s="25">
        <v>0</v>
      </c>
      <c r="F24" s="28">
        <f t="shared" si="3"/>
        <v>3</v>
      </c>
      <c r="G24" s="25">
        <v>10</v>
      </c>
      <c r="H24" s="25">
        <v>0</v>
      </c>
      <c r="I24" s="57">
        <f t="shared" si="4"/>
        <v>10</v>
      </c>
      <c r="J24" s="14">
        <f t="shared" ref="J24:J28" si="5">+E24/D24</f>
        <v>0</v>
      </c>
      <c r="K24" s="174"/>
    </row>
    <row r="25" spans="2:11" ht="21.75" customHeight="1" x14ac:dyDescent="0.25">
      <c r="B25" s="174"/>
      <c r="C25" s="39" t="s">
        <v>15</v>
      </c>
      <c r="D25" s="25">
        <v>1</v>
      </c>
      <c r="E25" s="25">
        <v>0</v>
      </c>
      <c r="F25" s="28">
        <f t="shared" si="3"/>
        <v>1</v>
      </c>
      <c r="G25" s="25">
        <v>7</v>
      </c>
      <c r="H25" s="25">
        <v>3</v>
      </c>
      <c r="I25" s="57">
        <f t="shared" si="4"/>
        <v>4</v>
      </c>
      <c r="J25" s="14">
        <f t="shared" si="5"/>
        <v>0</v>
      </c>
      <c r="K25" s="174"/>
    </row>
    <row r="26" spans="2:11" ht="21.75" customHeight="1" x14ac:dyDescent="0.25">
      <c r="B26" s="174"/>
      <c r="C26" s="39" t="s">
        <v>12</v>
      </c>
      <c r="D26" s="25">
        <v>1</v>
      </c>
      <c r="E26" s="25">
        <v>0</v>
      </c>
      <c r="F26" s="28">
        <f t="shared" si="3"/>
        <v>1</v>
      </c>
      <c r="G26" s="25">
        <v>7</v>
      </c>
      <c r="H26" s="25">
        <v>0</v>
      </c>
      <c r="I26" s="57">
        <f t="shared" si="4"/>
        <v>7</v>
      </c>
      <c r="J26" s="14">
        <f t="shared" si="5"/>
        <v>0</v>
      </c>
      <c r="K26" s="174"/>
    </row>
    <row r="27" spans="2:11" ht="21.75" customHeight="1" x14ac:dyDescent="0.25">
      <c r="B27" s="174"/>
      <c r="C27" s="40" t="s">
        <v>8</v>
      </c>
      <c r="D27" s="25">
        <v>2</v>
      </c>
      <c r="E27" s="25">
        <v>1</v>
      </c>
      <c r="F27" s="28">
        <f t="shared" si="3"/>
        <v>1</v>
      </c>
      <c r="G27" s="25">
        <v>7</v>
      </c>
      <c r="H27" s="25">
        <v>5</v>
      </c>
      <c r="I27" s="57">
        <f t="shared" si="4"/>
        <v>2</v>
      </c>
      <c r="J27" s="14">
        <f t="shared" si="5"/>
        <v>0.5</v>
      </c>
      <c r="K27" s="174"/>
    </row>
    <row r="28" spans="2:11" ht="21.75" customHeight="1" thickBot="1" x14ac:dyDescent="0.3">
      <c r="B28" s="174"/>
      <c r="C28" s="51" t="s">
        <v>61</v>
      </c>
      <c r="D28" s="42">
        <v>1</v>
      </c>
      <c r="E28" s="42">
        <v>0</v>
      </c>
      <c r="F28" s="98">
        <f t="shared" si="3"/>
        <v>1</v>
      </c>
      <c r="G28" s="42">
        <v>4</v>
      </c>
      <c r="H28" s="42">
        <v>0</v>
      </c>
      <c r="I28" s="141">
        <f t="shared" si="4"/>
        <v>4</v>
      </c>
      <c r="J28" s="59">
        <f t="shared" si="5"/>
        <v>0</v>
      </c>
      <c r="K28" s="174"/>
    </row>
    <row r="29" spans="2:11" ht="24" thickBot="1" x14ac:dyDescent="0.3">
      <c r="B29" s="175"/>
      <c r="C29" s="124" t="s">
        <v>17</v>
      </c>
      <c r="D29" s="29">
        <f>SUM(D22:D28)</f>
        <v>17</v>
      </c>
      <c r="E29" s="29">
        <f t="shared" ref="E29:I29" si="6">SUM(E22:E28)</f>
        <v>1</v>
      </c>
      <c r="F29" s="55">
        <f t="shared" si="6"/>
        <v>16</v>
      </c>
      <c r="G29" s="29">
        <f t="shared" si="6"/>
        <v>72</v>
      </c>
      <c r="H29" s="29">
        <f t="shared" si="6"/>
        <v>17</v>
      </c>
      <c r="I29" s="55">
        <f t="shared" si="6"/>
        <v>55</v>
      </c>
      <c r="J29" s="138">
        <f>+E29/D29</f>
        <v>5.8823529411764705E-2</v>
      </c>
      <c r="K29" s="175"/>
    </row>
    <row r="30" spans="2:11" x14ac:dyDescent="0.25">
      <c r="H30" s="170">
        <f>+H29/G29</f>
        <v>0.2361111111111111</v>
      </c>
    </row>
    <row r="31" spans="2:11" ht="15.75" thickBot="1" x14ac:dyDescent="0.3"/>
    <row r="32" spans="2:11" ht="75.75" customHeight="1" thickBot="1" x14ac:dyDescent="0.3">
      <c r="B32" s="3" t="s">
        <v>0</v>
      </c>
      <c r="C32" s="4" t="s">
        <v>1</v>
      </c>
      <c r="D32" s="5" t="s">
        <v>2</v>
      </c>
      <c r="E32" s="5" t="s">
        <v>43</v>
      </c>
      <c r="F32" s="21" t="s">
        <v>57</v>
      </c>
      <c r="G32" s="5" t="s">
        <v>6</v>
      </c>
      <c r="H32" s="5" t="s">
        <v>3</v>
      </c>
      <c r="I32" s="9" t="s">
        <v>4</v>
      </c>
      <c r="J32" s="12" t="s">
        <v>5</v>
      </c>
      <c r="K32" s="12" t="s">
        <v>36</v>
      </c>
    </row>
    <row r="33" spans="2:11" ht="20.25" customHeight="1" x14ac:dyDescent="0.25">
      <c r="B33" s="173" t="s">
        <v>23</v>
      </c>
      <c r="C33" s="24" t="s">
        <v>11</v>
      </c>
      <c r="D33" s="25">
        <v>5</v>
      </c>
      <c r="E33" s="25">
        <v>0</v>
      </c>
      <c r="F33" s="28">
        <f t="shared" ref="F33:F38" si="7">+D33-E33</f>
        <v>5</v>
      </c>
      <c r="G33" s="25">
        <v>40</v>
      </c>
      <c r="H33" s="25">
        <v>0</v>
      </c>
      <c r="I33" s="57">
        <f>+G33-H33</f>
        <v>40</v>
      </c>
      <c r="J33" s="16">
        <f>+E33/D33</f>
        <v>0</v>
      </c>
      <c r="K33" s="181"/>
    </row>
    <row r="34" spans="2:11" ht="20.25" customHeight="1" x14ac:dyDescent="0.25">
      <c r="B34" s="174"/>
      <c r="C34" s="24" t="s">
        <v>24</v>
      </c>
      <c r="D34" s="25">
        <v>1</v>
      </c>
      <c r="E34" s="25">
        <v>1</v>
      </c>
      <c r="F34" s="28">
        <f t="shared" si="7"/>
        <v>0</v>
      </c>
      <c r="G34" s="25">
        <v>6</v>
      </c>
      <c r="H34" s="25">
        <v>6</v>
      </c>
      <c r="I34" s="57">
        <f>+G34-H34</f>
        <v>0</v>
      </c>
      <c r="J34" s="13">
        <f t="shared" ref="J34:J38" si="8">+E34/D34</f>
        <v>1</v>
      </c>
      <c r="K34" s="182"/>
    </row>
    <row r="35" spans="2:11" ht="20.25" customHeight="1" x14ac:dyDescent="0.25">
      <c r="B35" s="174"/>
      <c r="C35" s="24" t="s">
        <v>25</v>
      </c>
      <c r="D35" s="25">
        <v>15</v>
      </c>
      <c r="E35" s="25">
        <v>10</v>
      </c>
      <c r="F35" s="28">
        <f t="shared" si="7"/>
        <v>5</v>
      </c>
      <c r="G35" s="25">
        <v>51</v>
      </c>
      <c r="H35" s="25">
        <v>37</v>
      </c>
      <c r="I35" s="57">
        <f>+G35-H35</f>
        <v>14</v>
      </c>
      <c r="J35" s="14">
        <f t="shared" si="8"/>
        <v>0.66666666666666663</v>
      </c>
      <c r="K35" s="182"/>
    </row>
    <row r="36" spans="2:11" ht="20.25" customHeight="1" x14ac:dyDescent="0.25">
      <c r="B36" s="174"/>
      <c r="C36" s="33" t="s">
        <v>8</v>
      </c>
      <c r="D36" s="34">
        <v>1</v>
      </c>
      <c r="E36" s="34">
        <v>1</v>
      </c>
      <c r="F36" s="28">
        <f t="shared" si="7"/>
        <v>0</v>
      </c>
      <c r="G36" s="34">
        <v>7</v>
      </c>
      <c r="H36" s="34">
        <v>7</v>
      </c>
      <c r="I36" s="58">
        <f>+G36-H36</f>
        <v>0</v>
      </c>
      <c r="J36" s="13">
        <f t="shared" si="8"/>
        <v>1</v>
      </c>
      <c r="K36" s="182"/>
    </row>
    <row r="37" spans="2:11" ht="20.25" customHeight="1" x14ac:dyDescent="0.25">
      <c r="B37" s="174"/>
      <c r="C37" s="24" t="s">
        <v>12</v>
      </c>
      <c r="D37" s="25">
        <v>2</v>
      </c>
      <c r="E37" s="25">
        <v>1</v>
      </c>
      <c r="F37" s="28">
        <f t="shared" si="7"/>
        <v>1</v>
      </c>
      <c r="G37" s="25">
        <v>2</v>
      </c>
      <c r="H37" s="25">
        <v>1</v>
      </c>
      <c r="I37" s="57">
        <v>1</v>
      </c>
      <c r="J37" s="14">
        <f t="shared" si="8"/>
        <v>0.5</v>
      </c>
      <c r="K37" s="182"/>
    </row>
    <row r="38" spans="2:11" ht="20.25" customHeight="1" thickBot="1" x14ac:dyDescent="0.3">
      <c r="B38" s="174"/>
      <c r="C38" s="24" t="s">
        <v>21</v>
      </c>
      <c r="D38" s="25">
        <v>2</v>
      </c>
      <c r="E38" s="25">
        <v>2</v>
      </c>
      <c r="F38" s="28">
        <f t="shared" si="7"/>
        <v>0</v>
      </c>
      <c r="G38" s="25">
        <v>8</v>
      </c>
      <c r="H38" s="25">
        <v>4</v>
      </c>
      <c r="I38" s="57">
        <f>+G38-H38</f>
        <v>4</v>
      </c>
      <c r="J38" s="13">
        <f t="shared" si="8"/>
        <v>1</v>
      </c>
      <c r="K38" s="182"/>
    </row>
    <row r="39" spans="2:11" ht="24" thickBot="1" x14ac:dyDescent="0.3">
      <c r="B39" s="175"/>
      <c r="C39" s="156" t="s">
        <v>13</v>
      </c>
      <c r="D39" s="10">
        <f>SUM(D33:D38)</f>
        <v>26</v>
      </c>
      <c r="E39" s="10">
        <f t="shared" ref="E39:I39" si="9">SUM(E33:E38)</f>
        <v>15</v>
      </c>
      <c r="F39" s="56">
        <f t="shared" si="9"/>
        <v>11</v>
      </c>
      <c r="G39" s="10">
        <f t="shared" si="9"/>
        <v>114</v>
      </c>
      <c r="H39" s="10">
        <f t="shared" si="9"/>
        <v>55</v>
      </c>
      <c r="I39" s="56">
        <f t="shared" si="9"/>
        <v>59</v>
      </c>
      <c r="J39" s="54">
        <f>+(J33+J34+J35+J36+J37+J38)/6</f>
        <v>0.69444444444444431</v>
      </c>
      <c r="K39" s="183"/>
    </row>
    <row r="40" spans="2:11" x14ac:dyDescent="0.25">
      <c r="H40" s="170">
        <f>+H39/G39</f>
        <v>0.48245614035087719</v>
      </c>
    </row>
    <row r="41" spans="2:11" ht="15.75" thickBot="1" x14ac:dyDescent="0.3"/>
    <row r="42" spans="2:11" ht="63" customHeight="1" thickBot="1" x14ac:dyDescent="0.3">
      <c r="B42" s="8" t="s">
        <v>0</v>
      </c>
      <c r="C42" s="20" t="s">
        <v>1</v>
      </c>
      <c r="D42" s="21" t="s">
        <v>2</v>
      </c>
      <c r="E42" s="5" t="s">
        <v>43</v>
      </c>
      <c r="F42" s="21" t="s">
        <v>57</v>
      </c>
      <c r="G42" s="21" t="s">
        <v>6</v>
      </c>
      <c r="H42" s="21" t="s">
        <v>3</v>
      </c>
      <c r="I42" s="22" t="s">
        <v>4</v>
      </c>
      <c r="J42" s="12" t="s">
        <v>5</v>
      </c>
      <c r="K42" s="12" t="s">
        <v>36</v>
      </c>
    </row>
    <row r="43" spans="2:11" ht="24" customHeight="1" x14ac:dyDescent="0.25">
      <c r="B43" s="173" t="s">
        <v>30</v>
      </c>
      <c r="C43" s="52" t="s">
        <v>10</v>
      </c>
      <c r="D43" s="49">
        <v>13</v>
      </c>
      <c r="E43" s="49">
        <v>8</v>
      </c>
      <c r="F43" s="27">
        <f>+D43-E43</f>
        <v>5</v>
      </c>
      <c r="G43" s="49">
        <v>79</v>
      </c>
      <c r="H43" s="49">
        <v>23</v>
      </c>
      <c r="I43" s="60">
        <f>+G43-H43</f>
        <v>56</v>
      </c>
      <c r="J43" s="14">
        <f>+E43/D43</f>
        <v>0.61538461538461542</v>
      </c>
      <c r="K43" s="181"/>
    </row>
    <row r="44" spans="2:11" ht="24" customHeight="1" x14ac:dyDescent="0.25">
      <c r="B44" s="174"/>
      <c r="C44" s="24" t="s">
        <v>25</v>
      </c>
      <c r="D44" s="49">
        <v>5</v>
      </c>
      <c r="E44" s="49">
        <v>0</v>
      </c>
      <c r="F44" s="27">
        <f>+D44-E44</f>
        <v>5</v>
      </c>
      <c r="G44" s="49">
        <v>18</v>
      </c>
      <c r="H44" s="49">
        <v>0</v>
      </c>
      <c r="I44" s="60">
        <f>+G44-H44</f>
        <v>18</v>
      </c>
      <c r="J44" s="14">
        <f t="shared" ref="J44:J47" si="10">+E44/D44</f>
        <v>0</v>
      </c>
      <c r="K44" s="182"/>
    </row>
    <row r="45" spans="2:11" ht="24" customHeight="1" x14ac:dyDescent="0.25">
      <c r="B45" s="174"/>
      <c r="C45" s="24" t="s">
        <v>32</v>
      </c>
      <c r="D45" s="49">
        <v>52</v>
      </c>
      <c r="E45" s="49">
        <v>9</v>
      </c>
      <c r="F45" s="27">
        <f>+D45-E45</f>
        <v>43</v>
      </c>
      <c r="G45" s="49">
        <v>221</v>
      </c>
      <c r="H45" s="49">
        <v>22</v>
      </c>
      <c r="I45" s="60">
        <f>+G45-H45</f>
        <v>199</v>
      </c>
      <c r="J45" s="14">
        <f>+E45/D45</f>
        <v>0.17307692307692307</v>
      </c>
      <c r="K45" s="182"/>
    </row>
    <row r="46" spans="2:11" ht="24" customHeight="1" x14ac:dyDescent="0.25">
      <c r="B46" s="174"/>
      <c r="C46" s="24" t="s">
        <v>12</v>
      </c>
      <c r="D46" s="49">
        <v>1</v>
      </c>
      <c r="E46" s="49">
        <v>1</v>
      </c>
      <c r="F46" s="27">
        <f>+D46-E46</f>
        <v>0</v>
      </c>
      <c r="G46" s="49">
        <v>3</v>
      </c>
      <c r="H46" s="49">
        <v>3</v>
      </c>
      <c r="I46" s="60">
        <v>0</v>
      </c>
      <c r="J46" s="13">
        <f t="shared" si="10"/>
        <v>1</v>
      </c>
      <c r="K46" s="182"/>
    </row>
    <row r="47" spans="2:11" ht="24" customHeight="1" thickBot="1" x14ac:dyDescent="0.3">
      <c r="B47" s="174"/>
      <c r="C47" s="144" t="s">
        <v>14</v>
      </c>
      <c r="D47" s="145">
        <v>3</v>
      </c>
      <c r="E47" s="145">
        <v>0</v>
      </c>
      <c r="F47" s="146">
        <f>+D47-E47</f>
        <v>3</v>
      </c>
      <c r="G47" s="145">
        <v>12</v>
      </c>
      <c r="H47" s="145">
        <v>0</v>
      </c>
      <c r="I47" s="147">
        <f>+G47-H47</f>
        <v>12</v>
      </c>
      <c r="J47" s="14">
        <f t="shared" si="10"/>
        <v>0</v>
      </c>
      <c r="K47" s="182"/>
    </row>
    <row r="48" spans="2:11" ht="24" customHeight="1" thickBot="1" x14ac:dyDescent="0.3">
      <c r="B48" s="175"/>
      <c r="C48" s="157" t="s">
        <v>13</v>
      </c>
      <c r="D48" s="10">
        <f>SUM(D43:D47)</f>
        <v>74</v>
      </c>
      <c r="E48" s="10">
        <f t="shared" ref="E48:I48" si="11">SUM(E43:E47)</f>
        <v>18</v>
      </c>
      <c r="F48" s="56">
        <f t="shared" si="11"/>
        <v>56</v>
      </c>
      <c r="G48" s="10">
        <f t="shared" si="11"/>
        <v>333</v>
      </c>
      <c r="H48" s="10">
        <f t="shared" si="11"/>
        <v>48</v>
      </c>
      <c r="I48" s="56">
        <f t="shared" si="11"/>
        <v>285</v>
      </c>
      <c r="J48" s="54">
        <f>+(J43+J44+J45+J46+J47)/5</f>
        <v>0.3576923076923077</v>
      </c>
      <c r="K48" s="183"/>
    </row>
    <row r="49" spans="2:11" x14ac:dyDescent="0.25">
      <c r="H49" s="170">
        <f>+H48/G48</f>
        <v>0.14414414414414414</v>
      </c>
    </row>
    <row r="50" spans="2:11" ht="15.75" thickBot="1" x14ac:dyDescent="0.3"/>
    <row r="51" spans="2:11" ht="80.25" customHeight="1" thickBot="1" x14ac:dyDescent="0.3">
      <c r="B51" s="8" t="s">
        <v>0</v>
      </c>
      <c r="C51" s="7" t="s">
        <v>1</v>
      </c>
      <c r="D51" s="5" t="s">
        <v>2</v>
      </c>
      <c r="E51" s="5" t="s">
        <v>43</v>
      </c>
      <c r="F51" s="5" t="s">
        <v>57</v>
      </c>
      <c r="G51" s="5" t="s">
        <v>6</v>
      </c>
      <c r="H51" s="5" t="s">
        <v>3</v>
      </c>
      <c r="I51" s="9" t="s">
        <v>4</v>
      </c>
      <c r="J51" s="12" t="s">
        <v>5</v>
      </c>
      <c r="K51" s="12" t="s">
        <v>36</v>
      </c>
    </row>
    <row r="52" spans="2:11" ht="30" customHeight="1" x14ac:dyDescent="0.25">
      <c r="B52" s="174" t="s">
        <v>34</v>
      </c>
      <c r="C52" s="75" t="s">
        <v>11</v>
      </c>
      <c r="D52" s="75">
        <v>1</v>
      </c>
      <c r="E52" s="75">
        <v>0</v>
      </c>
      <c r="F52" s="169">
        <f t="shared" ref="F52:F54" si="12">+D52-E52</f>
        <v>1</v>
      </c>
      <c r="G52" s="75">
        <v>3</v>
      </c>
      <c r="H52" s="75">
        <v>0</v>
      </c>
      <c r="I52" s="125">
        <f>+G52-H52</f>
        <v>3</v>
      </c>
      <c r="J52" s="137">
        <f t="shared" ref="J52:J55" si="13">+E52/D52</f>
        <v>0</v>
      </c>
      <c r="K52" s="182"/>
    </row>
    <row r="53" spans="2:11" ht="30" customHeight="1" x14ac:dyDescent="0.25">
      <c r="B53" s="174"/>
      <c r="C53" s="61" t="s">
        <v>31</v>
      </c>
      <c r="D53" s="61">
        <v>5</v>
      </c>
      <c r="E53" s="61">
        <v>3</v>
      </c>
      <c r="F53" s="35">
        <f t="shared" si="12"/>
        <v>2</v>
      </c>
      <c r="G53" s="61">
        <v>10</v>
      </c>
      <c r="H53" s="61">
        <v>3</v>
      </c>
      <c r="I53" s="109">
        <f>+G53-H53</f>
        <v>7</v>
      </c>
      <c r="J53" s="14">
        <f>+E53/D53</f>
        <v>0.6</v>
      </c>
      <c r="K53" s="182"/>
    </row>
    <row r="54" spans="2:11" ht="30" customHeight="1" x14ac:dyDescent="0.25">
      <c r="B54" s="174"/>
      <c r="C54" s="61" t="s">
        <v>33</v>
      </c>
      <c r="D54" s="61">
        <v>2</v>
      </c>
      <c r="E54" s="61">
        <v>0</v>
      </c>
      <c r="F54" s="35">
        <f t="shared" si="12"/>
        <v>2</v>
      </c>
      <c r="G54" s="61">
        <v>13</v>
      </c>
      <c r="H54" s="61">
        <v>3</v>
      </c>
      <c r="I54" s="109">
        <f t="shared" ref="I54:I55" si="14">+G54-H54</f>
        <v>10</v>
      </c>
      <c r="J54" s="14">
        <f t="shared" si="13"/>
        <v>0</v>
      </c>
      <c r="K54" s="182"/>
    </row>
    <row r="55" spans="2:11" ht="30" customHeight="1" thickBot="1" x14ac:dyDescent="0.3">
      <c r="B55" s="174"/>
      <c r="C55" s="62" t="s">
        <v>12</v>
      </c>
      <c r="D55" s="61">
        <v>2</v>
      </c>
      <c r="E55" s="61">
        <v>2</v>
      </c>
      <c r="F55" s="35">
        <f t="shared" ref="F55" si="15">+D55-E55</f>
        <v>0</v>
      </c>
      <c r="G55" s="61">
        <v>8</v>
      </c>
      <c r="H55" s="61">
        <v>8</v>
      </c>
      <c r="I55" s="109">
        <f t="shared" si="14"/>
        <v>0</v>
      </c>
      <c r="J55" s="13">
        <f t="shared" si="13"/>
        <v>1</v>
      </c>
      <c r="K55" s="182"/>
    </row>
    <row r="56" spans="2:11" ht="24" thickBot="1" x14ac:dyDescent="0.3">
      <c r="B56" s="175"/>
      <c r="C56" s="156" t="s">
        <v>13</v>
      </c>
      <c r="D56" s="10">
        <f>SUM(D52:D55)</f>
        <v>10</v>
      </c>
      <c r="E56" s="10">
        <f>+E53+E54+E55</f>
        <v>5</v>
      </c>
      <c r="F56" s="56">
        <f>+F53+F54+F55</f>
        <v>4</v>
      </c>
      <c r="G56" s="10">
        <f>+G53+G54+G55</f>
        <v>31</v>
      </c>
      <c r="H56" s="10">
        <f>+H53+H54+H55</f>
        <v>14</v>
      </c>
      <c r="I56" s="56">
        <f>+I53+I54+I55</f>
        <v>17</v>
      </c>
      <c r="J56" s="54">
        <f>+E56/D56</f>
        <v>0.5</v>
      </c>
      <c r="K56" s="183"/>
    </row>
    <row r="57" spans="2:11" ht="24" customHeight="1" thickBot="1" x14ac:dyDescent="0.3">
      <c r="H57" s="170">
        <f>+H56/G56</f>
        <v>0.45161290322580644</v>
      </c>
    </row>
    <row r="58" spans="2:11" ht="32.25" thickBot="1" x14ac:dyDescent="0.3">
      <c r="B58" s="178" t="s">
        <v>54</v>
      </c>
      <c r="C58" s="179"/>
      <c r="D58" s="179"/>
      <c r="E58" s="179"/>
      <c r="F58" s="179"/>
      <c r="G58" s="179"/>
      <c r="H58" s="179"/>
      <c r="I58" s="180"/>
      <c r="J58" s="83">
        <f>(+J18+J29++J39+J48+J56)/5</f>
        <v>0.41487498313897164</v>
      </c>
    </row>
    <row r="61" spans="2:11" ht="57" customHeight="1" x14ac:dyDescent="0.25">
      <c r="B61" s="176" t="s">
        <v>27</v>
      </c>
      <c r="C61" s="177"/>
      <c r="D61" s="177"/>
      <c r="E61" s="177"/>
      <c r="F61" s="177"/>
      <c r="G61" s="177"/>
      <c r="H61" s="177"/>
      <c r="I61" s="177"/>
      <c r="J61" s="177"/>
      <c r="K61" s="177"/>
    </row>
    <row r="62" spans="2:11" ht="15.75" thickBot="1" x14ac:dyDescent="0.3"/>
    <row r="63" spans="2:11" ht="60.75" thickBot="1" x14ac:dyDescent="0.3">
      <c r="B63" s="3" t="s">
        <v>0</v>
      </c>
      <c r="C63" s="36" t="s">
        <v>1</v>
      </c>
      <c r="D63" s="21" t="s">
        <v>2</v>
      </c>
      <c r="E63" s="21" t="s">
        <v>43</v>
      </c>
      <c r="F63" s="21" t="s">
        <v>57</v>
      </c>
      <c r="G63" s="21" t="s">
        <v>6</v>
      </c>
      <c r="H63" s="21" t="s">
        <v>3</v>
      </c>
      <c r="I63" s="22" t="s">
        <v>4</v>
      </c>
      <c r="J63" s="12" t="s">
        <v>5</v>
      </c>
      <c r="K63" s="12" t="s">
        <v>36</v>
      </c>
    </row>
    <row r="64" spans="2:11" ht="20.25" customHeight="1" x14ac:dyDescent="0.25">
      <c r="B64" s="173" t="s">
        <v>51</v>
      </c>
      <c r="C64" s="64" t="s">
        <v>11</v>
      </c>
      <c r="D64" s="25">
        <v>1</v>
      </c>
      <c r="E64" s="25">
        <v>0</v>
      </c>
      <c r="F64" s="28">
        <f>+D64-E64</f>
        <v>1</v>
      </c>
      <c r="G64" s="25">
        <v>4</v>
      </c>
      <c r="H64" s="25">
        <v>0</v>
      </c>
      <c r="I64" s="100">
        <f>+G64-H64</f>
        <v>4</v>
      </c>
      <c r="J64" s="30">
        <f t="shared" ref="J64" si="16">+E64/D64</f>
        <v>0</v>
      </c>
      <c r="K64" s="173"/>
    </row>
    <row r="65" spans="2:11" ht="20.25" customHeight="1" x14ac:dyDescent="0.25">
      <c r="B65" s="174"/>
      <c r="C65" s="64" t="s">
        <v>31</v>
      </c>
      <c r="D65" s="25">
        <v>2</v>
      </c>
      <c r="E65" s="25">
        <v>2</v>
      </c>
      <c r="F65" s="28">
        <f>+D65-E65</f>
        <v>0</v>
      </c>
      <c r="G65" s="25">
        <v>8</v>
      </c>
      <c r="H65" s="25">
        <v>8</v>
      </c>
      <c r="I65" s="100">
        <f>+G65-H65</f>
        <v>0</v>
      </c>
      <c r="J65" s="32">
        <f t="shared" ref="J65:J68" si="17">+E65/D65</f>
        <v>1</v>
      </c>
      <c r="K65" s="174"/>
    </row>
    <row r="66" spans="2:11" ht="21.75" customHeight="1" x14ac:dyDescent="0.25">
      <c r="B66" s="174"/>
      <c r="C66" s="39" t="s">
        <v>8</v>
      </c>
      <c r="D66" s="25">
        <v>1</v>
      </c>
      <c r="E66" s="25">
        <v>1</v>
      </c>
      <c r="F66" s="28">
        <f>+D66-E66</f>
        <v>0</v>
      </c>
      <c r="G66" s="25">
        <v>5</v>
      </c>
      <c r="H66" s="25">
        <v>5</v>
      </c>
      <c r="I66" s="100">
        <f>+G66-H66</f>
        <v>0</v>
      </c>
      <c r="J66" s="32">
        <f t="shared" si="17"/>
        <v>1</v>
      </c>
      <c r="K66" s="174"/>
    </row>
    <row r="67" spans="2:11" ht="21.75" customHeight="1" x14ac:dyDescent="0.25">
      <c r="B67" s="174"/>
      <c r="C67" s="39" t="s">
        <v>20</v>
      </c>
      <c r="D67" s="25">
        <v>1</v>
      </c>
      <c r="E67" s="25">
        <v>0</v>
      </c>
      <c r="F67" s="28">
        <f>+D67-E67</f>
        <v>1</v>
      </c>
      <c r="G67" s="25">
        <v>4</v>
      </c>
      <c r="H67" s="25">
        <v>0</v>
      </c>
      <c r="I67" s="100">
        <f>+G67-H67</f>
        <v>4</v>
      </c>
      <c r="J67" s="30">
        <f t="shared" si="17"/>
        <v>0</v>
      </c>
      <c r="K67" s="174"/>
    </row>
    <row r="68" spans="2:11" ht="21.75" customHeight="1" thickBot="1" x14ac:dyDescent="0.3">
      <c r="B68" s="174"/>
      <c r="C68" s="41" t="s">
        <v>7</v>
      </c>
      <c r="D68" s="42">
        <v>5</v>
      </c>
      <c r="E68" s="42">
        <v>5</v>
      </c>
      <c r="F68" s="98">
        <f>+D68-E68</f>
        <v>0</v>
      </c>
      <c r="G68" s="42">
        <v>20</v>
      </c>
      <c r="H68" s="42">
        <v>20</v>
      </c>
      <c r="I68" s="101">
        <f>+G68-H68</f>
        <v>0</v>
      </c>
      <c r="J68" s="32">
        <f t="shared" si="17"/>
        <v>1</v>
      </c>
      <c r="K68" s="174"/>
    </row>
    <row r="69" spans="2:11" ht="24" thickBot="1" x14ac:dyDescent="0.3">
      <c r="B69" s="175"/>
      <c r="C69" s="63" t="s">
        <v>13</v>
      </c>
      <c r="D69" s="29">
        <f>SUM(D64:D68)</f>
        <v>10</v>
      </c>
      <c r="E69" s="29">
        <f t="shared" ref="E69:I69" si="18">SUM(E64:E68)</f>
        <v>8</v>
      </c>
      <c r="F69" s="55">
        <f t="shared" si="18"/>
        <v>2</v>
      </c>
      <c r="G69" s="29">
        <f t="shared" si="18"/>
        <v>41</v>
      </c>
      <c r="H69" s="29">
        <f t="shared" si="18"/>
        <v>33</v>
      </c>
      <c r="I69" s="55">
        <f t="shared" si="18"/>
        <v>8</v>
      </c>
      <c r="J69" s="84">
        <f>+E69/D69</f>
        <v>0.8</v>
      </c>
      <c r="K69" s="175"/>
    </row>
    <row r="70" spans="2:11" x14ac:dyDescent="0.25">
      <c r="H70" s="170">
        <f>+H69/G69</f>
        <v>0.80487804878048785</v>
      </c>
    </row>
    <row r="71" spans="2:11" ht="15.75" thickBot="1" x14ac:dyDescent="0.3"/>
    <row r="72" spans="2:11" ht="60.75" thickBot="1" x14ac:dyDescent="0.3">
      <c r="B72" s="3" t="s">
        <v>0</v>
      </c>
      <c r="C72" s="4" t="s">
        <v>1</v>
      </c>
      <c r="D72" s="5" t="s">
        <v>2</v>
      </c>
      <c r="E72" s="9" t="s">
        <v>43</v>
      </c>
      <c r="F72" s="123" t="s">
        <v>57</v>
      </c>
      <c r="G72" s="122" t="s">
        <v>6</v>
      </c>
      <c r="H72" s="5" t="s">
        <v>3</v>
      </c>
      <c r="I72" s="9" t="s">
        <v>4</v>
      </c>
      <c r="J72" s="12" t="s">
        <v>5</v>
      </c>
      <c r="K72" s="12" t="s">
        <v>36</v>
      </c>
    </row>
    <row r="73" spans="2:11" ht="23.25" customHeight="1" x14ac:dyDescent="0.25">
      <c r="B73" s="174" t="s">
        <v>52</v>
      </c>
      <c r="C73" s="71" t="s">
        <v>10</v>
      </c>
      <c r="D73" s="72">
        <v>6</v>
      </c>
      <c r="E73" s="72">
        <v>6</v>
      </c>
      <c r="F73" s="105">
        <f t="shared" ref="F73:F78" si="19">+D73-E73</f>
        <v>0</v>
      </c>
      <c r="G73" s="72">
        <v>21</v>
      </c>
      <c r="H73" s="72">
        <v>21</v>
      </c>
      <c r="I73" s="111">
        <f t="shared" ref="I73:I78" si="20">+G73-H73</f>
        <v>0</v>
      </c>
      <c r="J73" s="74">
        <f>+E73/D73</f>
        <v>1</v>
      </c>
      <c r="K73" s="181"/>
    </row>
    <row r="74" spans="2:11" ht="23.25" customHeight="1" x14ac:dyDescent="0.25">
      <c r="B74" s="174"/>
      <c r="C74" s="33" t="s">
        <v>42</v>
      </c>
      <c r="D74" s="34">
        <v>7</v>
      </c>
      <c r="E74" s="34">
        <v>2</v>
      </c>
      <c r="F74" s="28">
        <f t="shared" si="19"/>
        <v>5</v>
      </c>
      <c r="G74" s="34">
        <v>36</v>
      </c>
      <c r="H74" s="34">
        <v>14</v>
      </c>
      <c r="I74" s="58">
        <f t="shared" si="20"/>
        <v>22</v>
      </c>
      <c r="J74" s="14">
        <f t="shared" ref="J74:J78" si="21">+E74/D74</f>
        <v>0.2857142857142857</v>
      </c>
      <c r="K74" s="182"/>
    </row>
    <row r="75" spans="2:11" ht="23.25" customHeight="1" x14ac:dyDescent="0.25">
      <c r="B75" s="174"/>
      <c r="C75" s="61" t="s">
        <v>31</v>
      </c>
      <c r="D75" s="25">
        <v>3</v>
      </c>
      <c r="E75" s="25">
        <v>3</v>
      </c>
      <c r="F75" s="28">
        <f t="shared" si="19"/>
        <v>0</v>
      </c>
      <c r="G75" s="25">
        <v>10</v>
      </c>
      <c r="H75" s="25">
        <v>10</v>
      </c>
      <c r="I75" s="58">
        <f t="shared" si="20"/>
        <v>0</v>
      </c>
      <c r="J75" s="13">
        <f t="shared" si="21"/>
        <v>1</v>
      </c>
      <c r="K75" s="182"/>
    </row>
    <row r="76" spans="2:11" ht="23.25" customHeight="1" x14ac:dyDescent="0.25">
      <c r="B76" s="174"/>
      <c r="C76" s="39" t="s">
        <v>20</v>
      </c>
      <c r="D76" s="34">
        <v>6</v>
      </c>
      <c r="E76" s="34">
        <v>5</v>
      </c>
      <c r="F76" s="28">
        <f t="shared" si="19"/>
        <v>1</v>
      </c>
      <c r="G76" s="34">
        <v>23</v>
      </c>
      <c r="H76" s="34">
        <v>21</v>
      </c>
      <c r="I76" s="58">
        <f t="shared" si="20"/>
        <v>2</v>
      </c>
      <c r="J76" s="15">
        <f t="shared" si="21"/>
        <v>0.83333333333333337</v>
      </c>
      <c r="K76" s="182"/>
    </row>
    <row r="77" spans="2:11" ht="23.25" customHeight="1" x14ac:dyDescent="0.25">
      <c r="B77" s="174"/>
      <c r="C77" s="39" t="s">
        <v>7</v>
      </c>
      <c r="D77" s="25">
        <v>2</v>
      </c>
      <c r="E77" s="34">
        <v>2</v>
      </c>
      <c r="F77" s="28">
        <f t="shared" si="19"/>
        <v>0</v>
      </c>
      <c r="G77" s="34">
        <v>8</v>
      </c>
      <c r="H77" s="34">
        <v>8</v>
      </c>
      <c r="I77" s="58">
        <f t="shared" si="20"/>
        <v>0</v>
      </c>
      <c r="J77" s="13">
        <f t="shared" si="21"/>
        <v>1</v>
      </c>
      <c r="K77" s="182"/>
    </row>
    <row r="78" spans="2:11" ht="23.25" customHeight="1" thickBot="1" x14ac:dyDescent="0.3">
      <c r="B78" s="174"/>
      <c r="C78" s="33" t="s">
        <v>60</v>
      </c>
      <c r="D78" s="34">
        <v>1</v>
      </c>
      <c r="E78" s="34">
        <v>0</v>
      </c>
      <c r="F78" s="133">
        <f t="shared" si="19"/>
        <v>1</v>
      </c>
      <c r="G78" s="34">
        <v>4</v>
      </c>
      <c r="H78" s="34">
        <v>0</v>
      </c>
      <c r="I78" s="58">
        <f t="shared" si="20"/>
        <v>4</v>
      </c>
      <c r="J78" s="151">
        <f t="shared" si="21"/>
        <v>0</v>
      </c>
      <c r="K78" s="182"/>
    </row>
    <row r="79" spans="2:11" ht="24" thickBot="1" x14ac:dyDescent="0.3">
      <c r="B79" s="175"/>
      <c r="C79" s="158" t="s">
        <v>13</v>
      </c>
      <c r="D79" s="6">
        <f>SUM(D73:D78)</f>
        <v>25</v>
      </c>
      <c r="E79" s="6">
        <f t="shared" ref="E79:I79" si="22">SUM(E73:E78)</f>
        <v>18</v>
      </c>
      <c r="F79" s="102">
        <f t="shared" si="22"/>
        <v>7</v>
      </c>
      <c r="G79" s="6">
        <f t="shared" si="22"/>
        <v>102</v>
      </c>
      <c r="H79" s="6">
        <f t="shared" si="22"/>
        <v>74</v>
      </c>
      <c r="I79" s="102">
        <f t="shared" si="22"/>
        <v>28</v>
      </c>
      <c r="J79" s="54">
        <f>+(J73+J74+J75+J76+J77+J78)/6</f>
        <v>0.6865079365079364</v>
      </c>
      <c r="K79" s="183"/>
    </row>
    <row r="80" spans="2:11" x14ac:dyDescent="0.25">
      <c r="H80" s="170">
        <f>+H79/G79</f>
        <v>0.72549019607843135</v>
      </c>
    </row>
    <row r="81" spans="2:11" ht="15.75" thickBot="1" x14ac:dyDescent="0.3"/>
    <row r="82" spans="2:11" ht="67.5" customHeight="1" thickBot="1" x14ac:dyDescent="0.3">
      <c r="B82" s="3" t="s">
        <v>0</v>
      </c>
      <c r="C82" s="4" t="s">
        <v>1</v>
      </c>
      <c r="D82" s="5" t="s">
        <v>2</v>
      </c>
      <c r="E82" s="9" t="s">
        <v>43</v>
      </c>
      <c r="F82" s="123" t="s">
        <v>57</v>
      </c>
      <c r="G82" s="122" t="s">
        <v>6</v>
      </c>
      <c r="H82" s="5" t="s">
        <v>3</v>
      </c>
      <c r="I82" s="9" t="s">
        <v>4</v>
      </c>
      <c r="J82" s="12" t="s">
        <v>5</v>
      </c>
      <c r="K82" s="12" t="s">
        <v>36</v>
      </c>
    </row>
    <row r="83" spans="2:11" ht="21.75" customHeight="1" x14ac:dyDescent="0.25">
      <c r="B83" s="173" t="s">
        <v>18</v>
      </c>
      <c r="C83" s="142" t="s">
        <v>11</v>
      </c>
      <c r="D83" s="73">
        <v>17</v>
      </c>
      <c r="E83" s="73">
        <v>12</v>
      </c>
      <c r="F83" s="105">
        <f>+D83-E83</f>
        <v>5</v>
      </c>
      <c r="G83" s="73">
        <v>100</v>
      </c>
      <c r="H83" s="73">
        <v>40</v>
      </c>
      <c r="I83" s="105">
        <f>+G83-H83</f>
        <v>60</v>
      </c>
      <c r="J83" s="143">
        <f>+E83/D83</f>
        <v>0.70588235294117652</v>
      </c>
      <c r="K83" s="173"/>
    </row>
    <row r="84" spans="2:11" ht="21.75" customHeight="1" x14ac:dyDescent="0.25">
      <c r="B84" s="174"/>
      <c r="C84" s="142" t="s">
        <v>31</v>
      </c>
      <c r="D84" s="73">
        <v>12</v>
      </c>
      <c r="E84" s="73">
        <v>4</v>
      </c>
      <c r="F84" s="105">
        <f>+D84-E84</f>
        <v>8</v>
      </c>
      <c r="G84" s="73">
        <v>41</v>
      </c>
      <c r="H84" s="73">
        <v>32</v>
      </c>
      <c r="I84" s="105">
        <f>+G84-H84</f>
        <v>9</v>
      </c>
      <c r="J84" s="76">
        <f>+E84/D84</f>
        <v>0.33333333333333331</v>
      </c>
      <c r="K84" s="174"/>
    </row>
    <row r="85" spans="2:11" ht="21.75" customHeight="1" x14ac:dyDescent="0.25">
      <c r="B85" s="174"/>
      <c r="C85" s="24" t="s">
        <v>16</v>
      </c>
      <c r="D85" s="25">
        <v>8</v>
      </c>
      <c r="E85" s="25">
        <v>0</v>
      </c>
      <c r="F85" s="28">
        <f>+D85-E85</f>
        <v>8</v>
      </c>
      <c r="G85" s="25">
        <v>39</v>
      </c>
      <c r="H85" s="25">
        <v>0</v>
      </c>
      <c r="I85" s="28">
        <f>+G85-H85</f>
        <v>39</v>
      </c>
      <c r="J85" s="65">
        <f t="shared" ref="J85:J87" si="23">+E85/D85</f>
        <v>0</v>
      </c>
      <c r="K85" s="174"/>
    </row>
    <row r="86" spans="2:11" ht="21.75" customHeight="1" x14ac:dyDescent="0.25">
      <c r="B86" s="174"/>
      <c r="C86" s="24" t="s">
        <v>14</v>
      </c>
      <c r="D86" s="25">
        <v>4</v>
      </c>
      <c r="E86" s="25">
        <v>3</v>
      </c>
      <c r="F86" s="28">
        <f>+D86-E86</f>
        <v>1</v>
      </c>
      <c r="G86" s="25">
        <v>9</v>
      </c>
      <c r="H86" s="25">
        <v>6</v>
      </c>
      <c r="I86" s="28">
        <f>+G86-H86</f>
        <v>3</v>
      </c>
      <c r="J86" s="160">
        <f t="shared" si="23"/>
        <v>0.75</v>
      </c>
      <c r="K86" s="174"/>
    </row>
    <row r="87" spans="2:11" ht="21.75" customHeight="1" x14ac:dyDescent="0.25">
      <c r="B87" s="174"/>
      <c r="C87" s="24" t="s">
        <v>7</v>
      </c>
      <c r="D87" s="34">
        <v>7</v>
      </c>
      <c r="E87" s="34">
        <v>2</v>
      </c>
      <c r="F87" s="28">
        <f>+D87-E87</f>
        <v>5</v>
      </c>
      <c r="G87" s="34">
        <v>26</v>
      </c>
      <c r="H87" s="34">
        <v>17</v>
      </c>
      <c r="I87" s="28">
        <f>+G87-H87</f>
        <v>9</v>
      </c>
      <c r="J87" s="65">
        <f t="shared" si="23"/>
        <v>0.2857142857142857</v>
      </c>
      <c r="K87" s="174"/>
    </row>
    <row r="88" spans="2:11" ht="24" thickBot="1" x14ac:dyDescent="0.3">
      <c r="B88" s="175"/>
      <c r="C88" s="159" t="s">
        <v>17</v>
      </c>
      <c r="D88" s="6">
        <f>SUM(D83:D87)</f>
        <v>48</v>
      </c>
      <c r="E88" s="6">
        <f t="shared" ref="E88:I88" si="24">SUM(E83:E87)</f>
        <v>21</v>
      </c>
      <c r="F88" s="102">
        <f t="shared" si="24"/>
        <v>27</v>
      </c>
      <c r="G88" s="6">
        <f t="shared" si="24"/>
        <v>215</v>
      </c>
      <c r="H88" s="6">
        <f t="shared" si="24"/>
        <v>95</v>
      </c>
      <c r="I88" s="102">
        <f t="shared" si="24"/>
        <v>120</v>
      </c>
      <c r="J88" s="85">
        <f>+(J83+J84+J85+J86+J87)/5</f>
        <v>0.41498599439775913</v>
      </c>
      <c r="K88" s="175"/>
    </row>
    <row r="89" spans="2:11" x14ac:dyDescent="0.25">
      <c r="C89" s="2"/>
      <c r="D89"/>
      <c r="E89"/>
      <c r="F89"/>
      <c r="G89"/>
      <c r="H89" s="112">
        <f>+H88/G88</f>
        <v>0.44186046511627908</v>
      </c>
      <c r="I89"/>
    </row>
    <row r="90" spans="2:11" ht="15.75" thickBot="1" x14ac:dyDescent="0.3"/>
    <row r="91" spans="2:11" ht="60.75" thickBot="1" x14ac:dyDescent="0.3">
      <c r="B91" s="3" t="s">
        <v>0</v>
      </c>
      <c r="C91" s="4" t="s">
        <v>1</v>
      </c>
      <c r="D91" s="5" t="s">
        <v>2</v>
      </c>
      <c r="E91" s="5" t="s">
        <v>43</v>
      </c>
      <c r="F91" s="21" t="s">
        <v>57</v>
      </c>
      <c r="G91" s="5" t="s">
        <v>6</v>
      </c>
      <c r="H91" s="5" t="s">
        <v>3</v>
      </c>
      <c r="I91" s="9" t="s">
        <v>4</v>
      </c>
      <c r="J91" s="12" t="s">
        <v>5</v>
      </c>
      <c r="K91" s="12" t="s">
        <v>36</v>
      </c>
    </row>
    <row r="92" spans="2:11" ht="25.5" customHeight="1" x14ac:dyDescent="0.25">
      <c r="B92" s="196" t="s">
        <v>39</v>
      </c>
      <c r="C92" s="66" t="s">
        <v>11</v>
      </c>
      <c r="D92" s="66">
        <v>15</v>
      </c>
      <c r="E92" s="66">
        <v>7</v>
      </c>
      <c r="F92" s="106">
        <f>+D92-E92</f>
        <v>8</v>
      </c>
      <c r="G92" s="66">
        <v>59</v>
      </c>
      <c r="H92" s="66">
        <v>33</v>
      </c>
      <c r="I92" s="108">
        <f>+G92-H92</f>
        <v>26</v>
      </c>
      <c r="J92" s="127">
        <f>+E92/D92</f>
        <v>0.46666666666666667</v>
      </c>
      <c r="K92" s="192"/>
    </row>
    <row r="93" spans="2:11" ht="25.5" customHeight="1" x14ac:dyDescent="0.25">
      <c r="B93" s="197"/>
      <c r="C93" s="75" t="s">
        <v>59</v>
      </c>
      <c r="D93" s="75">
        <v>1</v>
      </c>
      <c r="E93" s="75">
        <v>0</v>
      </c>
      <c r="F93" s="35">
        <f>+D93-E93</f>
        <v>1</v>
      </c>
      <c r="G93" s="75">
        <v>4</v>
      </c>
      <c r="H93" s="75">
        <v>0</v>
      </c>
      <c r="I93" s="125">
        <v>4</v>
      </c>
      <c r="J93" s="126">
        <v>0</v>
      </c>
      <c r="K93" s="187"/>
    </row>
    <row r="94" spans="2:11" ht="25.5" customHeight="1" x14ac:dyDescent="0.25">
      <c r="B94" s="197"/>
      <c r="C94" s="61" t="s">
        <v>8</v>
      </c>
      <c r="D94" s="61">
        <v>1</v>
      </c>
      <c r="E94" s="61">
        <v>1</v>
      </c>
      <c r="F94" s="35">
        <f>+D94-E94</f>
        <v>0</v>
      </c>
      <c r="G94" s="61">
        <v>1</v>
      </c>
      <c r="H94" s="61">
        <v>1</v>
      </c>
      <c r="I94" s="109">
        <v>0</v>
      </c>
      <c r="J94" s="68">
        <f>+E94/D94</f>
        <v>1</v>
      </c>
      <c r="K94" s="187"/>
    </row>
    <row r="95" spans="2:11" ht="25.5" customHeight="1" x14ac:dyDescent="0.25">
      <c r="B95" s="197"/>
      <c r="C95" s="61" t="s">
        <v>12</v>
      </c>
      <c r="D95" s="61">
        <v>4</v>
      </c>
      <c r="E95" s="61">
        <v>2</v>
      </c>
      <c r="F95" s="35">
        <f>+D95-E95</f>
        <v>2</v>
      </c>
      <c r="G95" s="61">
        <v>17</v>
      </c>
      <c r="H95" s="61">
        <v>10</v>
      </c>
      <c r="I95" s="109">
        <f>+G95-H95</f>
        <v>7</v>
      </c>
      <c r="J95" s="69">
        <f>+E95/D95</f>
        <v>0.5</v>
      </c>
      <c r="K95" s="187"/>
    </row>
    <row r="96" spans="2:11" ht="25.5" customHeight="1" x14ac:dyDescent="0.25">
      <c r="B96" s="197"/>
      <c r="C96" s="61" t="s">
        <v>7</v>
      </c>
      <c r="D96" s="67">
        <v>1</v>
      </c>
      <c r="E96" s="67">
        <v>1</v>
      </c>
      <c r="F96" s="107">
        <f>+D96-E96</f>
        <v>0</v>
      </c>
      <c r="G96" s="67">
        <v>4</v>
      </c>
      <c r="H96" s="67">
        <v>0</v>
      </c>
      <c r="I96" s="110">
        <f>+G96-H96</f>
        <v>4</v>
      </c>
      <c r="J96" s="70">
        <f>+E96/D96</f>
        <v>1</v>
      </c>
      <c r="K96" s="187"/>
    </row>
    <row r="97" spans="2:11" ht="19.5" customHeight="1" thickBot="1" x14ac:dyDescent="0.3">
      <c r="B97" s="200"/>
      <c r="C97" s="158" t="s">
        <v>17</v>
      </c>
      <c r="D97" s="6">
        <f>SUM(D92:D96)</f>
        <v>22</v>
      </c>
      <c r="E97" s="6">
        <f>SUM(E92:E96)</f>
        <v>11</v>
      </c>
      <c r="F97" s="102">
        <f>+F92+F94+F95+F96</f>
        <v>10</v>
      </c>
      <c r="G97" s="6">
        <f>+G92+G94+G95+G96</f>
        <v>81</v>
      </c>
      <c r="H97" s="6">
        <f>+H92+H94+H95+H96</f>
        <v>44</v>
      </c>
      <c r="I97" s="104">
        <f>+I92+I94+I95+I96</f>
        <v>37</v>
      </c>
      <c r="J97" s="86">
        <f>SUM(J92:J96)/5</f>
        <v>0.59333333333333338</v>
      </c>
      <c r="K97" s="188"/>
    </row>
    <row r="98" spans="2:11" x14ac:dyDescent="0.25">
      <c r="H98" s="170">
        <f>+H97/G97</f>
        <v>0.54320987654320985</v>
      </c>
    </row>
    <row r="99" spans="2:11" ht="15.75" thickBot="1" x14ac:dyDescent="0.3"/>
    <row r="100" spans="2:11" ht="63.75" customHeight="1" thickBot="1" x14ac:dyDescent="0.3">
      <c r="B100" s="3" t="s">
        <v>0</v>
      </c>
      <c r="C100" s="4" t="s">
        <v>1</v>
      </c>
      <c r="D100" s="5" t="s">
        <v>2</v>
      </c>
      <c r="E100" s="5" t="s">
        <v>43</v>
      </c>
      <c r="F100" s="21" t="s">
        <v>57</v>
      </c>
      <c r="G100" s="5" t="s">
        <v>6</v>
      </c>
      <c r="H100" s="5" t="s">
        <v>3</v>
      </c>
      <c r="I100" s="9" t="s">
        <v>4</v>
      </c>
      <c r="J100" s="12" t="s">
        <v>5</v>
      </c>
      <c r="K100" s="12" t="s">
        <v>36</v>
      </c>
    </row>
    <row r="101" spans="2:11" ht="38.25" customHeight="1" x14ac:dyDescent="0.25">
      <c r="B101" s="173" t="s">
        <v>40</v>
      </c>
      <c r="C101" s="24" t="s">
        <v>25</v>
      </c>
      <c r="D101" s="25">
        <v>2</v>
      </c>
      <c r="E101" s="25">
        <v>0</v>
      </c>
      <c r="F101" s="28">
        <f>+D101-E101</f>
        <v>2</v>
      </c>
      <c r="G101" s="25">
        <v>10</v>
      </c>
      <c r="H101" s="25">
        <v>2</v>
      </c>
      <c r="I101" s="28">
        <f>+G101-H101</f>
        <v>8</v>
      </c>
      <c r="J101" s="23">
        <f>+E101/D101</f>
        <v>0</v>
      </c>
      <c r="K101" s="216"/>
    </row>
    <row r="102" spans="2:11" ht="30.75" customHeight="1" thickBot="1" x14ac:dyDescent="0.3">
      <c r="B102" s="175"/>
      <c r="C102" s="159" t="s">
        <v>17</v>
      </c>
      <c r="D102" s="6">
        <f t="shared" ref="D102:I102" si="25">+D101</f>
        <v>2</v>
      </c>
      <c r="E102" s="6">
        <f t="shared" si="25"/>
        <v>0</v>
      </c>
      <c r="F102" s="102">
        <f t="shared" si="25"/>
        <v>2</v>
      </c>
      <c r="G102" s="6">
        <f t="shared" si="25"/>
        <v>10</v>
      </c>
      <c r="H102" s="6">
        <f t="shared" si="25"/>
        <v>2</v>
      </c>
      <c r="I102" s="102">
        <f t="shared" si="25"/>
        <v>8</v>
      </c>
      <c r="J102" s="86">
        <f>+E102/D102</f>
        <v>0</v>
      </c>
      <c r="K102" s="217"/>
    </row>
    <row r="103" spans="2:11" x14ac:dyDescent="0.25">
      <c r="H103" s="170">
        <f>+H102/G102</f>
        <v>0.2</v>
      </c>
      <c r="I103" s="170"/>
    </row>
    <row r="104" spans="2:11" ht="15.75" thickBot="1" x14ac:dyDescent="0.3"/>
    <row r="105" spans="2:11" ht="32.25" thickBot="1" x14ac:dyDescent="0.3">
      <c r="B105" s="178" t="s">
        <v>55</v>
      </c>
      <c r="C105" s="179"/>
      <c r="D105" s="179"/>
      <c r="E105" s="179"/>
      <c r="F105" s="179"/>
      <c r="G105" s="179"/>
      <c r="H105" s="179"/>
      <c r="I105" s="180"/>
      <c r="J105" s="83">
        <f>+(J69+J79+J88+J97+J102)/5</f>
        <v>0.49896545284780586</v>
      </c>
    </row>
    <row r="108" spans="2:11" ht="51" customHeight="1" x14ac:dyDescent="0.25">
      <c r="B108" s="176" t="s">
        <v>29</v>
      </c>
      <c r="C108" s="177"/>
      <c r="D108" s="177"/>
      <c r="E108" s="177"/>
      <c r="F108" s="177"/>
      <c r="G108" s="177"/>
      <c r="H108" s="177"/>
      <c r="I108" s="177"/>
      <c r="J108" s="177"/>
      <c r="K108" s="177"/>
    </row>
    <row r="109" spans="2:11" ht="15.75" thickBot="1" x14ac:dyDescent="0.3"/>
    <row r="110" spans="2:11" ht="60.75" thickBot="1" x14ac:dyDescent="0.3">
      <c r="B110" s="3" t="s">
        <v>0</v>
      </c>
      <c r="C110" s="4" t="s">
        <v>1</v>
      </c>
      <c r="D110" s="5" t="s">
        <v>2</v>
      </c>
      <c r="E110" s="5" t="s">
        <v>43</v>
      </c>
      <c r="F110" s="21" t="s">
        <v>57</v>
      </c>
      <c r="G110" s="5" t="s">
        <v>6</v>
      </c>
      <c r="H110" s="5" t="s">
        <v>3</v>
      </c>
      <c r="I110" s="9" t="s">
        <v>4</v>
      </c>
      <c r="J110" s="26" t="s">
        <v>5</v>
      </c>
      <c r="K110" s="12" t="s">
        <v>36</v>
      </c>
    </row>
    <row r="111" spans="2:11" ht="24" customHeight="1" x14ac:dyDescent="0.25">
      <c r="B111" s="189" t="s">
        <v>41</v>
      </c>
      <c r="C111" s="50" t="s">
        <v>11</v>
      </c>
      <c r="D111" s="38">
        <v>3</v>
      </c>
      <c r="E111" s="38">
        <v>3</v>
      </c>
      <c r="F111" s="97">
        <f>+D111-E111</f>
        <v>0</v>
      </c>
      <c r="G111" s="38">
        <v>11</v>
      </c>
      <c r="H111" s="38">
        <v>11</v>
      </c>
      <c r="I111" s="103">
        <v>0</v>
      </c>
      <c r="J111" s="81">
        <f>+E111/D111</f>
        <v>1</v>
      </c>
      <c r="K111" s="218"/>
    </row>
    <row r="112" spans="2:11" ht="24" customHeight="1" x14ac:dyDescent="0.25">
      <c r="B112" s="190"/>
      <c r="C112" s="39" t="s">
        <v>25</v>
      </c>
      <c r="D112" s="25">
        <v>1</v>
      </c>
      <c r="E112" s="25">
        <v>1</v>
      </c>
      <c r="F112" s="28">
        <f t="shared" ref="F112:F113" si="26">+D112-E112</f>
        <v>0</v>
      </c>
      <c r="G112" s="25">
        <v>3</v>
      </c>
      <c r="H112" s="25">
        <v>3</v>
      </c>
      <c r="I112" s="57">
        <v>0</v>
      </c>
      <c r="J112" s="82">
        <f t="shared" ref="J112:J113" si="27">+E112/D112</f>
        <v>1</v>
      </c>
      <c r="K112" s="219"/>
    </row>
    <row r="113" spans="2:11" ht="24" customHeight="1" x14ac:dyDescent="0.25">
      <c r="B113" s="190"/>
      <c r="C113" s="39" t="s">
        <v>7</v>
      </c>
      <c r="D113" s="25">
        <v>3</v>
      </c>
      <c r="E113" s="25">
        <v>3</v>
      </c>
      <c r="F113" s="28">
        <f t="shared" si="26"/>
        <v>0</v>
      </c>
      <c r="G113" s="25">
        <v>9</v>
      </c>
      <c r="H113" s="25">
        <v>9</v>
      </c>
      <c r="I113" s="57">
        <v>0</v>
      </c>
      <c r="J113" s="82">
        <f t="shared" si="27"/>
        <v>1</v>
      </c>
      <c r="K113" s="219"/>
    </row>
    <row r="114" spans="2:11" ht="36" customHeight="1" x14ac:dyDescent="0.25">
      <c r="B114" s="222"/>
      <c r="C114" s="161" t="s">
        <v>60</v>
      </c>
      <c r="D114" s="34">
        <v>6</v>
      </c>
      <c r="E114" s="34">
        <v>5</v>
      </c>
      <c r="F114" s="133">
        <f>+D114-E114</f>
        <v>1</v>
      </c>
      <c r="G114" s="34">
        <v>21</v>
      </c>
      <c r="H114" s="34">
        <v>19</v>
      </c>
      <c r="I114" s="58">
        <f>+G114-H114</f>
        <v>2</v>
      </c>
      <c r="J114" s="134">
        <f>+E114/D114</f>
        <v>0.83333333333333337</v>
      </c>
      <c r="K114" s="219"/>
    </row>
    <row r="115" spans="2:11" ht="24" thickBot="1" x14ac:dyDescent="0.4">
      <c r="B115" s="191"/>
      <c r="C115" s="162" t="s">
        <v>38</v>
      </c>
      <c r="D115" s="6">
        <f>SUM(D111:D114)</f>
        <v>13</v>
      </c>
      <c r="E115" s="6">
        <f t="shared" ref="E115:I115" si="28">SUM(E111:E114)</f>
        <v>12</v>
      </c>
      <c r="F115" s="102">
        <f t="shared" si="28"/>
        <v>1</v>
      </c>
      <c r="G115" s="6">
        <f t="shared" si="28"/>
        <v>44</v>
      </c>
      <c r="H115" s="6">
        <f t="shared" si="28"/>
        <v>42</v>
      </c>
      <c r="I115" s="102">
        <f t="shared" si="28"/>
        <v>2</v>
      </c>
      <c r="J115" s="87">
        <f>SUM(J111:J114)/4</f>
        <v>0.95833333333333337</v>
      </c>
      <c r="K115" s="220"/>
    </row>
    <row r="116" spans="2:11" x14ac:dyDescent="0.25">
      <c r="H116" s="170">
        <f>+H115/G115</f>
        <v>0.95454545454545459</v>
      </c>
    </row>
    <row r="117" spans="2:11" ht="15.75" thickBot="1" x14ac:dyDescent="0.3"/>
    <row r="118" spans="2:11" ht="67.5" customHeight="1" thickBot="1" x14ac:dyDescent="0.3">
      <c r="B118" s="3" t="s">
        <v>0</v>
      </c>
      <c r="C118" s="36" t="s">
        <v>1</v>
      </c>
      <c r="D118" s="21" t="s">
        <v>2</v>
      </c>
      <c r="E118" s="21" t="s">
        <v>43</v>
      </c>
      <c r="F118" s="21" t="s">
        <v>57</v>
      </c>
      <c r="G118" s="21" t="s">
        <v>6</v>
      </c>
      <c r="H118" s="21" t="s">
        <v>3</v>
      </c>
      <c r="I118" s="22" t="s">
        <v>4</v>
      </c>
      <c r="J118" s="12" t="s">
        <v>5</v>
      </c>
      <c r="K118" s="12" t="s">
        <v>36</v>
      </c>
    </row>
    <row r="119" spans="2:11" ht="27" customHeight="1" x14ac:dyDescent="0.25">
      <c r="B119" s="196" t="s">
        <v>48</v>
      </c>
      <c r="C119" s="37" t="s">
        <v>11</v>
      </c>
      <c r="D119" s="38">
        <v>21</v>
      </c>
      <c r="E119" s="38">
        <v>21</v>
      </c>
      <c r="F119" s="97">
        <f>+D119-E119</f>
        <v>0</v>
      </c>
      <c r="G119" s="38">
        <v>80</v>
      </c>
      <c r="H119" s="38">
        <v>80</v>
      </c>
      <c r="I119" s="99">
        <f>+G119-H119</f>
        <v>0</v>
      </c>
      <c r="J119" s="32">
        <v>1</v>
      </c>
      <c r="K119" s="173"/>
    </row>
    <row r="120" spans="2:11" ht="35.25" customHeight="1" x14ac:dyDescent="0.25">
      <c r="B120" s="197"/>
      <c r="C120" s="40" t="s">
        <v>9</v>
      </c>
      <c r="D120" s="25">
        <v>3</v>
      </c>
      <c r="E120" s="25">
        <v>0</v>
      </c>
      <c r="F120" s="28">
        <f>+D120-E120</f>
        <v>3</v>
      </c>
      <c r="G120" s="25">
        <v>10</v>
      </c>
      <c r="H120" s="25">
        <v>3</v>
      </c>
      <c r="I120" s="100">
        <f>+G120-H120</f>
        <v>7</v>
      </c>
      <c r="J120" s="30">
        <f>+E120/D120</f>
        <v>0</v>
      </c>
      <c r="K120" s="174"/>
    </row>
    <row r="121" spans="2:11" ht="35.25" customHeight="1" x14ac:dyDescent="0.25">
      <c r="B121" s="197"/>
      <c r="C121" s="40" t="s">
        <v>20</v>
      </c>
      <c r="D121" s="25">
        <v>8</v>
      </c>
      <c r="E121" s="25">
        <v>5</v>
      </c>
      <c r="F121" s="28">
        <f>+D121-E121</f>
        <v>3</v>
      </c>
      <c r="G121" s="25">
        <v>36</v>
      </c>
      <c r="H121" s="25">
        <v>30</v>
      </c>
      <c r="I121" s="100">
        <f>+G121-H121</f>
        <v>6</v>
      </c>
      <c r="J121" s="30">
        <f>+E121/D121</f>
        <v>0.625</v>
      </c>
      <c r="K121" s="174"/>
    </row>
    <row r="122" spans="2:11" ht="20.25" customHeight="1" x14ac:dyDescent="0.25">
      <c r="B122" s="197"/>
      <c r="C122" s="40" t="s">
        <v>44</v>
      </c>
      <c r="D122" s="25">
        <v>1</v>
      </c>
      <c r="E122" s="25">
        <v>0</v>
      </c>
      <c r="F122" s="28">
        <f>+D122-E122</f>
        <v>1</v>
      </c>
      <c r="G122" s="25">
        <v>3</v>
      </c>
      <c r="H122" s="25">
        <v>1</v>
      </c>
      <c r="I122" s="100">
        <f>+G122-H122</f>
        <v>2</v>
      </c>
      <c r="J122" s="30">
        <f t="shared" ref="J122:J123" si="29">+E122/D122</f>
        <v>0</v>
      </c>
      <c r="K122" s="174"/>
    </row>
    <row r="123" spans="2:11" ht="20.25" customHeight="1" thickBot="1" x14ac:dyDescent="0.3">
      <c r="B123" s="197"/>
      <c r="C123" s="51" t="s">
        <v>7</v>
      </c>
      <c r="D123" s="42">
        <v>2</v>
      </c>
      <c r="E123" s="42">
        <v>2</v>
      </c>
      <c r="F123" s="98">
        <f>+D123-E123</f>
        <v>0</v>
      </c>
      <c r="G123" s="42">
        <v>5</v>
      </c>
      <c r="H123" s="42">
        <v>0</v>
      </c>
      <c r="I123" s="101">
        <f>+G123-H123</f>
        <v>5</v>
      </c>
      <c r="J123" s="32">
        <f t="shared" si="29"/>
        <v>1</v>
      </c>
      <c r="K123" s="174"/>
    </row>
    <row r="124" spans="2:11" ht="24" thickBot="1" x14ac:dyDescent="0.3">
      <c r="B124" s="175"/>
      <c r="C124" s="163" t="s">
        <v>13</v>
      </c>
      <c r="D124" s="29">
        <f>SUM(D119:D123)</f>
        <v>35</v>
      </c>
      <c r="E124" s="29">
        <f t="shared" ref="E124:I124" si="30">+E119+E121+E120+E122+E123</f>
        <v>28</v>
      </c>
      <c r="F124" s="55">
        <f t="shared" si="30"/>
        <v>7</v>
      </c>
      <c r="G124" s="29">
        <f t="shared" si="30"/>
        <v>134</v>
      </c>
      <c r="H124" s="29">
        <f t="shared" si="30"/>
        <v>114</v>
      </c>
      <c r="I124" s="29">
        <f t="shared" si="30"/>
        <v>20</v>
      </c>
      <c r="J124" s="128">
        <f>+E124/D124</f>
        <v>0.8</v>
      </c>
      <c r="K124" s="175"/>
    </row>
    <row r="125" spans="2:11" x14ac:dyDescent="0.25">
      <c r="H125" s="170">
        <f>+H124/G124</f>
        <v>0.85074626865671643</v>
      </c>
    </row>
    <row r="126" spans="2:11" ht="15.75" thickBot="1" x14ac:dyDescent="0.3"/>
    <row r="127" spans="2:11" ht="60.75" thickBot="1" x14ac:dyDescent="0.3">
      <c r="B127" s="8" t="s">
        <v>0</v>
      </c>
      <c r="C127" s="7" t="s">
        <v>1</v>
      </c>
      <c r="D127" s="5" t="s">
        <v>2</v>
      </c>
      <c r="E127" s="5" t="s">
        <v>43</v>
      </c>
      <c r="F127" s="21" t="s">
        <v>57</v>
      </c>
      <c r="G127" s="5" t="s">
        <v>6</v>
      </c>
      <c r="H127" s="5" t="s">
        <v>3</v>
      </c>
      <c r="I127" s="9" t="s">
        <v>4</v>
      </c>
      <c r="J127" s="12" t="s">
        <v>5</v>
      </c>
      <c r="K127" s="12" t="s">
        <v>36</v>
      </c>
    </row>
    <row r="128" spans="2:11" ht="23.25" customHeight="1" x14ac:dyDescent="0.25">
      <c r="B128" s="189" t="s">
        <v>22</v>
      </c>
      <c r="C128" s="52" t="s">
        <v>9</v>
      </c>
      <c r="D128" s="25">
        <v>1</v>
      </c>
      <c r="E128" s="25">
        <v>0</v>
      </c>
      <c r="F128" s="28">
        <f>+D128-E128</f>
        <v>1</v>
      </c>
      <c r="G128" s="25">
        <v>4</v>
      </c>
      <c r="H128" s="25">
        <v>3</v>
      </c>
      <c r="I128" s="57">
        <f>+G128-H128</f>
        <v>1</v>
      </c>
      <c r="J128" s="14">
        <f>+E128/D128</f>
        <v>0</v>
      </c>
      <c r="K128" s="192"/>
    </row>
    <row r="129" spans="2:11" ht="26.25" customHeight="1" x14ac:dyDescent="0.25">
      <c r="B129" s="190"/>
      <c r="C129" s="24" t="s">
        <v>14</v>
      </c>
      <c r="D129" s="25">
        <v>7</v>
      </c>
      <c r="E129" s="25">
        <v>5</v>
      </c>
      <c r="F129" s="28">
        <f>+D129-E129</f>
        <v>2</v>
      </c>
      <c r="G129" s="25">
        <v>28</v>
      </c>
      <c r="H129" s="25">
        <v>22</v>
      </c>
      <c r="I129" s="57">
        <f>+G129-H129</f>
        <v>6</v>
      </c>
      <c r="J129" s="15">
        <f t="shared" ref="J129:J131" si="31">+E129/D129</f>
        <v>0.7142857142857143</v>
      </c>
      <c r="K129" s="187"/>
    </row>
    <row r="130" spans="2:11" ht="23.25" customHeight="1" x14ac:dyDescent="0.25">
      <c r="B130" s="190"/>
      <c r="C130" s="52" t="s">
        <v>8</v>
      </c>
      <c r="D130" s="25">
        <v>1</v>
      </c>
      <c r="E130" s="25">
        <v>0</v>
      </c>
      <c r="F130" s="28">
        <f>+D130-E130</f>
        <v>1</v>
      </c>
      <c r="G130" s="25">
        <v>5</v>
      </c>
      <c r="H130" s="25">
        <v>2</v>
      </c>
      <c r="I130" s="57">
        <f>+G130-H130</f>
        <v>3</v>
      </c>
      <c r="J130" s="14">
        <f t="shared" si="31"/>
        <v>0</v>
      </c>
      <c r="K130" s="187"/>
    </row>
    <row r="131" spans="2:11" ht="23.25" customHeight="1" thickBot="1" x14ac:dyDescent="0.3">
      <c r="B131" s="190"/>
      <c r="C131" s="52" t="s">
        <v>7</v>
      </c>
      <c r="D131" s="25">
        <v>5</v>
      </c>
      <c r="E131" s="25">
        <v>3</v>
      </c>
      <c r="F131" s="28">
        <f>+D131-E131</f>
        <v>2</v>
      </c>
      <c r="G131" s="25">
        <v>21</v>
      </c>
      <c r="H131" s="25">
        <v>13</v>
      </c>
      <c r="I131" s="57">
        <f>+G131-H131</f>
        <v>8</v>
      </c>
      <c r="J131" s="14">
        <f t="shared" si="31"/>
        <v>0.6</v>
      </c>
      <c r="K131" s="187"/>
    </row>
    <row r="132" spans="2:11" ht="24" thickBot="1" x14ac:dyDescent="0.3">
      <c r="B132" s="191"/>
      <c r="C132" s="156" t="s">
        <v>13</v>
      </c>
      <c r="D132" s="10">
        <f>SUM(D128:D131)</f>
        <v>14</v>
      </c>
      <c r="E132" s="10">
        <f t="shared" ref="E132:I132" si="32">+E128+E129+E130+E131</f>
        <v>8</v>
      </c>
      <c r="F132" s="56">
        <f t="shared" si="32"/>
        <v>6</v>
      </c>
      <c r="G132" s="10">
        <f t="shared" si="32"/>
        <v>58</v>
      </c>
      <c r="H132" s="10">
        <f t="shared" si="32"/>
        <v>40</v>
      </c>
      <c r="I132" s="56">
        <f t="shared" si="32"/>
        <v>18</v>
      </c>
      <c r="J132" s="54">
        <f>+E132/D132</f>
        <v>0.5714285714285714</v>
      </c>
      <c r="K132" s="188"/>
    </row>
    <row r="133" spans="2:11" x14ac:dyDescent="0.25">
      <c r="H133" s="170">
        <f>+H132/G132</f>
        <v>0.68965517241379315</v>
      </c>
    </row>
    <row r="134" spans="2:11" ht="15.75" thickBot="1" x14ac:dyDescent="0.3"/>
    <row r="135" spans="2:11" ht="60.75" thickBot="1" x14ac:dyDescent="0.3">
      <c r="B135" s="8" t="s">
        <v>0</v>
      </c>
      <c r="C135" s="7" t="s">
        <v>1</v>
      </c>
      <c r="D135" s="5" t="s">
        <v>2</v>
      </c>
      <c r="E135" s="5" t="s">
        <v>43</v>
      </c>
      <c r="F135" s="21" t="s">
        <v>57</v>
      </c>
      <c r="G135" s="5" t="s">
        <v>6</v>
      </c>
      <c r="H135" s="5" t="s">
        <v>3</v>
      </c>
      <c r="I135" s="9" t="s">
        <v>4</v>
      </c>
      <c r="J135" s="12" t="s">
        <v>5</v>
      </c>
      <c r="K135" s="12" t="s">
        <v>36</v>
      </c>
    </row>
    <row r="136" spans="2:11" ht="30.75" customHeight="1" thickBot="1" x14ac:dyDescent="0.3">
      <c r="B136" s="221" t="s">
        <v>49</v>
      </c>
      <c r="C136" s="168" t="s">
        <v>7</v>
      </c>
      <c r="D136" s="77">
        <v>2</v>
      </c>
      <c r="E136" s="77">
        <v>0</v>
      </c>
      <c r="F136" s="95">
        <f>+D136-E136</f>
        <v>2</v>
      </c>
      <c r="G136" s="77">
        <v>8</v>
      </c>
      <c r="H136" s="77">
        <v>8</v>
      </c>
      <c r="I136" s="96">
        <v>8</v>
      </c>
      <c r="J136" s="171">
        <f>+G136/H136</f>
        <v>1</v>
      </c>
      <c r="K136" s="187"/>
    </row>
    <row r="137" spans="2:11" ht="28.5" customHeight="1" thickBot="1" x14ac:dyDescent="0.3">
      <c r="B137" s="191"/>
      <c r="C137" s="155" t="s">
        <v>13</v>
      </c>
      <c r="D137" s="29">
        <f>+D136</f>
        <v>2</v>
      </c>
      <c r="E137" s="29">
        <f t="shared" ref="E137:I137" si="33">+E136</f>
        <v>0</v>
      </c>
      <c r="F137" s="55">
        <f t="shared" si="33"/>
        <v>2</v>
      </c>
      <c r="G137" s="29">
        <f t="shared" si="33"/>
        <v>8</v>
      </c>
      <c r="H137" s="29">
        <f t="shared" si="33"/>
        <v>8</v>
      </c>
      <c r="I137" s="55">
        <f t="shared" si="33"/>
        <v>8</v>
      </c>
      <c r="J137" s="172">
        <f t="shared" ref="J137" si="34">H137/G137</f>
        <v>1</v>
      </c>
      <c r="K137" s="188"/>
    </row>
    <row r="138" spans="2:11" x14ac:dyDescent="0.25">
      <c r="H138" s="170"/>
    </row>
    <row r="139" spans="2:11" ht="15.75" thickBot="1" x14ac:dyDescent="0.3"/>
    <row r="140" spans="2:11" ht="60.75" thickBot="1" x14ac:dyDescent="0.3">
      <c r="B140" s="8" t="s">
        <v>0</v>
      </c>
      <c r="C140" s="7" t="s">
        <v>1</v>
      </c>
      <c r="D140" s="5" t="s">
        <v>2</v>
      </c>
      <c r="E140" s="5" t="s">
        <v>43</v>
      </c>
      <c r="F140" s="21" t="s">
        <v>57</v>
      </c>
      <c r="G140" s="5" t="s">
        <v>6</v>
      </c>
      <c r="H140" s="5" t="s">
        <v>3</v>
      </c>
      <c r="I140" s="9" t="s">
        <v>4</v>
      </c>
      <c r="J140" s="12" t="s">
        <v>5</v>
      </c>
      <c r="K140" s="12" t="s">
        <v>36</v>
      </c>
    </row>
    <row r="141" spans="2:11" ht="26.25" customHeight="1" x14ac:dyDescent="0.25">
      <c r="B141" s="196" t="s">
        <v>26</v>
      </c>
      <c r="C141" s="164" t="s">
        <v>10</v>
      </c>
      <c r="D141" s="148">
        <v>7</v>
      </c>
      <c r="E141" s="78">
        <v>6</v>
      </c>
      <c r="F141" s="90">
        <f>+D141-E141</f>
        <v>1</v>
      </c>
      <c r="G141" s="78">
        <v>17</v>
      </c>
      <c r="H141" s="78">
        <v>17</v>
      </c>
      <c r="I141" s="92">
        <f>+G141-H141</f>
        <v>0</v>
      </c>
      <c r="J141" s="80">
        <f>+E141/D141</f>
        <v>0.8571428571428571</v>
      </c>
      <c r="K141" s="184"/>
    </row>
    <row r="142" spans="2:11" ht="26.25" customHeight="1" x14ac:dyDescent="0.25">
      <c r="B142" s="197"/>
      <c r="C142" s="165" t="s">
        <v>7</v>
      </c>
      <c r="D142" s="52">
        <v>3</v>
      </c>
      <c r="E142" s="49">
        <v>2</v>
      </c>
      <c r="F142" s="27">
        <f>+D142-E142</f>
        <v>1</v>
      </c>
      <c r="G142" s="49">
        <v>12</v>
      </c>
      <c r="H142" s="49">
        <v>8</v>
      </c>
      <c r="I142" s="93">
        <f>+G142-H142</f>
        <v>4</v>
      </c>
      <c r="J142" s="89">
        <f t="shared" ref="J142:J145" si="35">+E142/D142</f>
        <v>0.66666666666666663</v>
      </c>
      <c r="K142" s="185"/>
    </row>
    <row r="143" spans="2:11" ht="26.25" customHeight="1" x14ac:dyDescent="0.25">
      <c r="B143" s="197"/>
      <c r="C143" s="165" t="s">
        <v>25</v>
      </c>
      <c r="D143" s="52">
        <v>1</v>
      </c>
      <c r="E143" s="49">
        <v>0</v>
      </c>
      <c r="F143" s="27">
        <f>+D143-E143</f>
        <v>1</v>
      </c>
      <c r="G143" s="49">
        <v>1</v>
      </c>
      <c r="H143" s="49">
        <v>0</v>
      </c>
      <c r="I143" s="93">
        <v>1</v>
      </c>
      <c r="J143" s="89">
        <f t="shared" si="35"/>
        <v>0</v>
      </c>
      <c r="K143" s="185"/>
    </row>
    <row r="144" spans="2:11" ht="26.25" customHeight="1" x14ac:dyDescent="0.25">
      <c r="B144" s="197"/>
      <c r="C144" s="166" t="s">
        <v>8</v>
      </c>
      <c r="D144" s="149">
        <v>3</v>
      </c>
      <c r="E144" s="79">
        <v>2</v>
      </c>
      <c r="F144" s="91">
        <f>+D144-E144</f>
        <v>1</v>
      </c>
      <c r="G144" s="79">
        <v>11</v>
      </c>
      <c r="H144" s="79">
        <v>9</v>
      </c>
      <c r="I144" s="94">
        <f>+G144-H144</f>
        <v>2</v>
      </c>
      <c r="J144" s="135">
        <f t="shared" si="35"/>
        <v>0.66666666666666663</v>
      </c>
      <c r="K144" s="185"/>
    </row>
    <row r="145" spans="2:11" ht="26.25" customHeight="1" x14ac:dyDescent="0.25">
      <c r="B145" s="197"/>
      <c r="C145" s="165" t="s">
        <v>60</v>
      </c>
      <c r="D145" s="52">
        <v>10</v>
      </c>
      <c r="E145" s="49">
        <v>0</v>
      </c>
      <c r="F145" s="27">
        <f>+D145-E145</f>
        <v>10</v>
      </c>
      <c r="G145" s="49">
        <v>40</v>
      </c>
      <c r="H145" s="49">
        <v>14</v>
      </c>
      <c r="I145" s="27">
        <f>+G145-H145</f>
        <v>26</v>
      </c>
      <c r="J145" s="53">
        <f t="shared" si="35"/>
        <v>0</v>
      </c>
      <c r="K145" s="185"/>
    </row>
    <row r="146" spans="2:11" ht="27" thickBot="1" x14ac:dyDescent="0.3">
      <c r="B146" s="200"/>
      <c r="C146" s="167" t="s">
        <v>17</v>
      </c>
      <c r="D146" s="150">
        <f>SUM(D141:D145)</f>
        <v>24</v>
      </c>
      <c r="E146" s="29">
        <f t="shared" ref="E146:I146" si="36">SUM(E141:E145)</f>
        <v>10</v>
      </c>
      <c r="F146" s="29">
        <f t="shared" si="36"/>
        <v>14</v>
      </c>
      <c r="G146" s="29">
        <f t="shared" si="36"/>
        <v>81</v>
      </c>
      <c r="H146" s="29">
        <f t="shared" si="36"/>
        <v>48</v>
      </c>
      <c r="I146" s="29">
        <f t="shared" si="36"/>
        <v>33</v>
      </c>
      <c r="J146" s="88">
        <f>+E146/D146</f>
        <v>0.41666666666666669</v>
      </c>
      <c r="K146" s="186"/>
    </row>
    <row r="147" spans="2:11" x14ac:dyDescent="0.25">
      <c r="H147" s="170">
        <f>+H146/G146</f>
        <v>0.59259259259259256</v>
      </c>
    </row>
    <row r="148" spans="2:11" ht="15.75" thickBot="1" x14ac:dyDescent="0.3"/>
    <row r="149" spans="2:11" ht="60.75" thickBot="1" x14ac:dyDescent="0.3">
      <c r="B149" s="8" t="s">
        <v>0</v>
      </c>
      <c r="C149" s="20" t="s">
        <v>1</v>
      </c>
      <c r="D149" s="21" t="s">
        <v>2</v>
      </c>
      <c r="E149" s="21" t="s">
        <v>43</v>
      </c>
      <c r="F149" s="21" t="s">
        <v>57</v>
      </c>
      <c r="G149" s="21" t="s">
        <v>6</v>
      </c>
      <c r="H149" s="21" t="s">
        <v>3</v>
      </c>
      <c r="I149" s="22" t="s">
        <v>4</v>
      </c>
      <c r="J149" s="12" t="s">
        <v>5</v>
      </c>
      <c r="K149" s="12" t="s">
        <v>36</v>
      </c>
    </row>
    <row r="150" spans="2:11" ht="39.75" customHeight="1" x14ac:dyDescent="0.25">
      <c r="B150" s="198" t="s">
        <v>50</v>
      </c>
      <c r="C150" s="37" t="s">
        <v>8</v>
      </c>
      <c r="D150" s="78">
        <v>3</v>
      </c>
      <c r="E150" s="78">
        <v>0</v>
      </c>
      <c r="F150" s="90">
        <f>+D150-E150</f>
        <v>3</v>
      </c>
      <c r="G150" s="78">
        <v>12</v>
      </c>
      <c r="H150" s="78">
        <v>4</v>
      </c>
      <c r="I150" s="129">
        <f>+G150-H150</f>
        <v>8</v>
      </c>
      <c r="J150" s="89">
        <f t="shared" ref="J150:J151" si="37">+E150/D150</f>
        <v>0</v>
      </c>
      <c r="K150" s="187"/>
    </row>
    <row r="151" spans="2:11" ht="39.75" customHeight="1" thickBot="1" x14ac:dyDescent="0.3">
      <c r="B151" s="199"/>
      <c r="C151" s="51" t="s">
        <v>60</v>
      </c>
      <c r="D151" s="130">
        <v>2</v>
      </c>
      <c r="E151" s="130">
        <v>0</v>
      </c>
      <c r="F151" s="131">
        <v>2</v>
      </c>
      <c r="G151" s="130">
        <v>8</v>
      </c>
      <c r="H151" s="130">
        <v>2</v>
      </c>
      <c r="I151" s="132">
        <f>+G151-H151</f>
        <v>6</v>
      </c>
      <c r="J151" s="89">
        <f t="shared" si="37"/>
        <v>0</v>
      </c>
      <c r="K151" s="187"/>
    </row>
    <row r="152" spans="2:11" ht="32.25" customHeight="1" thickBot="1" x14ac:dyDescent="0.3">
      <c r="B152" s="191"/>
      <c r="C152" s="155" t="s">
        <v>17</v>
      </c>
      <c r="D152" s="29">
        <f>SUM(D150:D151)</f>
        <v>5</v>
      </c>
      <c r="E152" s="29">
        <f t="shared" ref="E152:I152" si="38">SUM(E150:E151)</f>
        <v>0</v>
      </c>
      <c r="F152" s="55">
        <f t="shared" si="38"/>
        <v>5</v>
      </c>
      <c r="G152" s="29">
        <f t="shared" si="38"/>
        <v>20</v>
      </c>
      <c r="H152" s="29">
        <f t="shared" si="38"/>
        <v>6</v>
      </c>
      <c r="I152" s="55">
        <f t="shared" si="38"/>
        <v>14</v>
      </c>
      <c r="J152" s="152">
        <v>0</v>
      </c>
      <c r="K152" s="188"/>
    </row>
    <row r="153" spans="2:11" x14ac:dyDescent="0.25">
      <c r="H153" s="170">
        <f>+H152/G152</f>
        <v>0.3</v>
      </c>
    </row>
    <row r="154" spans="2:11" ht="15.75" thickBot="1" x14ac:dyDescent="0.3"/>
    <row r="155" spans="2:11" ht="32.25" thickBot="1" x14ac:dyDescent="0.3">
      <c r="B155" s="178" t="s">
        <v>56</v>
      </c>
      <c r="C155" s="179"/>
      <c r="D155" s="179"/>
      <c r="E155" s="179"/>
      <c r="F155" s="179"/>
      <c r="G155" s="179"/>
      <c r="H155" s="179"/>
      <c r="I155" s="180"/>
      <c r="J155" s="153">
        <f>+(J115+J124+J132+J137+J146+J152)/6</f>
        <v>0.62440476190476191</v>
      </c>
      <c r="K155" s="201">
        <v>365</v>
      </c>
    </row>
    <row r="156" spans="2:11" ht="15.75" thickBot="1" x14ac:dyDescent="0.3">
      <c r="K156" s="202"/>
    </row>
    <row r="157" spans="2:11" ht="63.75" customHeight="1" thickBot="1" x14ac:dyDescent="0.3">
      <c r="B157" s="193" t="s">
        <v>53</v>
      </c>
      <c r="C157" s="194"/>
      <c r="D157" s="194"/>
      <c r="E157" s="194"/>
      <c r="F157" s="194"/>
      <c r="G157" s="194"/>
      <c r="H157" s="194"/>
      <c r="I157" s="195"/>
      <c r="J157" s="154">
        <f>(+J58+J105+J155)/3</f>
        <v>0.51274839929717986</v>
      </c>
      <c r="K157" s="203"/>
    </row>
    <row r="159" spans="2:11" x14ac:dyDescent="0.25">
      <c r="B159" t="s">
        <v>35</v>
      </c>
    </row>
    <row r="161" ht="15" customHeight="1" x14ac:dyDescent="0.25"/>
    <row r="163" ht="15" customHeight="1" x14ac:dyDescent="0.25"/>
  </sheetData>
  <mergeCells count="42">
    <mergeCell ref="K83:K88"/>
    <mergeCell ref="K155:K157"/>
    <mergeCell ref="B22:B29"/>
    <mergeCell ref="K22:K29"/>
    <mergeCell ref="K2:K6"/>
    <mergeCell ref="C2:J6"/>
    <mergeCell ref="K12:K18"/>
    <mergeCell ref="B12:B18"/>
    <mergeCell ref="B8:K8"/>
    <mergeCell ref="K101:K102"/>
    <mergeCell ref="K111:K115"/>
    <mergeCell ref="K136:K137"/>
    <mergeCell ref="K92:K97"/>
    <mergeCell ref="B43:B48"/>
    <mergeCell ref="B136:B137"/>
    <mergeCell ref="B111:B115"/>
    <mergeCell ref="B155:I155"/>
    <mergeCell ref="B157:I157"/>
    <mergeCell ref="B83:B88"/>
    <mergeCell ref="B119:B124"/>
    <mergeCell ref="B150:B152"/>
    <mergeCell ref="B141:B146"/>
    <mergeCell ref="B101:B102"/>
    <mergeCell ref="B105:I105"/>
    <mergeCell ref="B92:B97"/>
    <mergeCell ref="K141:K146"/>
    <mergeCell ref="K150:K152"/>
    <mergeCell ref="B108:K108"/>
    <mergeCell ref="B128:B132"/>
    <mergeCell ref="K128:K132"/>
    <mergeCell ref="K119:K124"/>
    <mergeCell ref="B33:B39"/>
    <mergeCell ref="B52:B56"/>
    <mergeCell ref="B73:B79"/>
    <mergeCell ref="B61:K61"/>
    <mergeCell ref="B58:I58"/>
    <mergeCell ref="K33:K39"/>
    <mergeCell ref="K52:K56"/>
    <mergeCell ref="K73:K79"/>
    <mergeCell ref="B64:B69"/>
    <mergeCell ref="K64:K69"/>
    <mergeCell ref="K43:K48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41"/>
  <sheetViews>
    <sheetView workbookViewId="0">
      <selection activeCell="G16" sqref="G16"/>
    </sheetView>
  </sheetViews>
  <sheetFormatPr baseColWidth="10" defaultRowHeight="15" x14ac:dyDescent="0.25"/>
  <cols>
    <col min="1" max="1" width="2.375" customWidth="1"/>
    <col min="2" max="2" width="4.625" customWidth="1"/>
    <col min="3" max="3" width="48.875" customWidth="1"/>
    <col min="4" max="4" width="44" style="112" customWidth="1"/>
  </cols>
  <sheetData>
    <row r="2" spans="3:4" ht="21" customHeight="1" x14ac:dyDescent="0.25"/>
    <row r="6" spans="3:4" ht="15.75" thickBot="1" x14ac:dyDescent="0.3"/>
    <row r="7" spans="3:4" x14ac:dyDescent="0.25">
      <c r="C7" s="223" t="s">
        <v>62</v>
      </c>
      <c r="D7" s="224"/>
    </row>
    <row r="8" spans="3:4" ht="18.75" customHeight="1" thickBot="1" x14ac:dyDescent="0.3">
      <c r="C8" s="225"/>
      <c r="D8" s="226"/>
    </row>
    <row r="9" spans="3:4" ht="15.75" thickBot="1" x14ac:dyDescent="0.3"/>
    <row r="10" spans="3:4" ht="18.75" x14ac:dyDescent="0.3">
      <c r="C10" s="113" t="s">
        <v>41</v>
      </c>
      <c r="D10" s="116">
        <v>0.96</v>
      </c>
    </row>
    <row r="11" spans="3:4" ht="18.75" x14ac:dyDescent="0.3">
      <c r="C11" s="114" t="s">
        <v>48</v>
      </c>
      <c r="D11" s="117">
        <v>0.8</v>
      </c>
    </row>
    <row r="12" spans="3:4" ht="18.75" x14ac:dyDescent="0.3">
      <c r="C12" s="114" t="s">
        <v>51</v>
      </c>
      <c r="D12" s="117">
        <v>0.8</v>
      </c>
    </row>
    <row r="13" spans="3:4" ht="18.75" x14ac:dyDescent="0.3">
      <c r="C13" s="114" t="s">
        <v>52</v>
      </c>
      <c r="D13" s="118">
        <v>0.69</v>
      </c>
    </row>
    <row r="14" spans="3:4" ht="18.75" x14ac:dyDescent="0.3">
      <c r="C14" s="114" t="s">
        <v>23</v>
      </c>
      <c r="D14" s="118">
        <v>0.69</v>
      </c>
    </row>
    <row r="15" spans="3:4" ht="18.75" x14ac:dyDescent="0.3">
      <c r="C15" s="114" t="s">
        <v>39</v>
      </c>
      <c r="D15" s="118">
        <v>0.59</v>
      </c>
    </row>
    <row r="16" spans="3:4" ht="18.75" x14ac:dyDescent="0.3">
      <c r="C16" s="114" t="s">
        <v>22</v>
      </c>
      <c r="D16" s="118">
        <v>0.56999999999999995</v>
      </c>
    </row>
    <row r="17" spans="3:4" ht="18.75" x14ac:dyDescent="0.3">
      <c r="C17" s="114" t="s">
        <v>34</v>
      </c>
      <c r="D17" s="118">
        <v>0.5</v>
      </c>
    </row>
    <row r="18" spans="3:4" ht="18.75" x14ac:dyDescent="0.3">
      <c r="C18" s="114" t="s">
        <v>46</v>
      </c>
      <c r="D18" s="118">
        <v>0.46</v>
      </c>
    </row>
    <row r="19" spans="3:4" ht="18.75" x14ac:dyDescent="0.3">
      <c r="C19" s="114" t="s">
        <v>26</v>
      </c>
      <c r="D19" s="118">
        <v>0.42</v>
      </c>
    </row>
    <row r="20" spans="3:4" ht="18.75" x14ac:dyDescent="0.3">
      <c r="C20" s="114" t="s">
        <v>18</v>
      </c>
      <c r="D20" s="118">
        <v>0.41</v>
      </c>
    </row>
    <row r="21" spans="3:4" ht="18.75" x14ac:dyDescent="0.3">
      <c r="C21" s="114" t="s">
        <v>30</v>
      </c>
      <c r="D21" s="118">
        <v>0.36</v>
      </c>
    </row>
    <row r="22" spans="3:4" ht="18.75" x14ac:dyDescent="0.3">
      <c r="C22" s="114" t="s">
        <v>47</v>
      </c>
      <c r="D22" s="118">
        <v>0.06</v>
      </c>
    </row>
    <row r="23" spans="3:4" ht="18.75" x14ac:dyDescent="0.3">
      <c r="C23" s="114" t="s">
        <v>50</v>
      </c>
      <c r="D23" s="118">
        <v>0</v>
      </c>
    </row>
    <row r="24" spans="3:4" ht="18.75" x14ac:dyDescent="0.3">
      <c r="C24" s="114" t="s">
        <v>40</v>
      </c>
      <c r="D24" s="118">
        <v>0</v>
      </c>
    </row>
    <row r="25" spans="3:4" ht="19.5" thickBot="1" x14ac:dyDescent="0.35">
      <c r="C25" s="115" t="s">
        <v>49</v>
      </c>
      <c r="D25" s="119">
        <v>0</v>
      </c>
    </row>
    <row r="26" spans="3:4" ht="24" thickBot="1" x14ac:dyDescent="0.4">
      <c r="C26" s="120" t="s">
        <v>58</v>
      </c>
      <c r="D26" s="121">
        <v>0.48</v>
      </c>
    </row>
    <row r="28" spans="3:4" x14ac:dyDescent="0.25">
      <c r="C28" t="s">
        <v>35</v>
      </c>
    </row>
    <row r="31" spans="3:4" ht="15" customHeight="1" x14ac:dyDescent="0.25"/>
    <row r="41" ht="15" customHeight="1" x14ac:dyDescent="0.25"/>
  </sheetData>
  <mergeCells count="1">
    <mergeCell ref="C7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CUMPLIMIENTO</vt:lpstr>
      <vt:lpstr>PROMEDIO GENERAL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ENCISO</dc:creator>
  <cp:lastModifiedBy>AD1GR102</cp:lastModifiedBy>
  <cp:lastPrinted>2019-04-04T19:26:27Z</cp:lastPrinted>
  <dcterms:created xsi:type="dcterms:W3CDTF">2018-11-18T15:29:54Z</dcterms:created>
  <dcterms:modified xsi:type="dcterms:W3CDTF">2019-08-31T03:07:55Z</dcterms:modified>
</cp:coreProperties>
</file>