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FFFE92DE-590E-4C26-B1EB-53F8D2DBB6F1}" xr6:coauthVersionLast="47" xr6:coauthVersionMax="47" xr10:uidLastSave="{00000000-0000-0000-0000-000000000000}"/>
  <bookViews>
    <workbookView xWindow="-120" yWindow="-120" windowWidth="29040" windowHeight="15840" xr2:uid="{52C2D041-2098-45A7-B4A5-C180E0EFCB68}"/>
  </bookViews>
  <sheets>
    <sheet name="Adquisiciones 2021" sheetId="1" r:id="rId1"/>
  </sheets>
  <definedNames>
    <definedName name="_xlnm._FilterDatabase" localSheetId="0" hidden="1">'Adquisiciones 2021'!$A$6:$AA$255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46" i="1" l="1"/>
  <c r="J146" i="1"/>
  <c r="K145" i="1"/>
  <c r="J145" i="1"/>
  <c r="K144" i="1"/>
  <c r="K141" i="1"/>
  <c r="J141" i="1"/>
  <c r="K140" i="1"/>
  <c r="J140" i="1"/>
  <c r="K139" i="1"/>
  <c r="J139" i="1"/>
  <c r="K137" i="1"/>
  <c r="J137" i="1"/>
  <c r="K135" i="1"/>
  <c r="J135" i="1"/>
  <c r="J133" i="1"/>
  <c r="K132" i="1"/>
  <c r="J132" i="1"/>
  <c r="K128" i="1"/>
  <c r="J128" i="1"/>
  <c r="J101" i="1"/>
  <c r="K101" i="1" s="1"/>
  <c r="J100" i="1"/>
  <c r="K100" i="1" s="1"/>
  <c r="J99" i="1"/>
  <c r="K99" i="1" s="1"/>
  <c r="K98" i="1"/>
  <c r="K95" i="1"/>
  <c r="K76" i="1"/>
  <c r="K62" i="1"/>
  <c r="J62" i="1"/>
  <c r="K61" i="1"/>
  <c r="J61" i="1"/>
  <c r="K60" i="1"/>
  <c r="J60" i="1"/>
  <c r="K59" i="1"/>
  <c r="J59" i="1"/>
  <c r="J58" i="1"/>
  <c r="J56" i="1"/>
  <c r="J48" i="1"/>
  <c r="K48" i="1" s="1"/>
  <c r="K44" i="1"/>
  <c r="J44" i="1"/>
  <c r="K43" i="1"/>
  <c r="J43" i="1"/>
  <c r="J34" i="1"/>
  <c r="K32" i="1"/>
  <c r="J28" i="1"/>
  <c r="K28" i="1" s="1"/>
  <c r="K23" i="1"/>
  <c r="K21" i="1"/>
  <c r="J19" i="1"/>
  <c r="K19" i="1" s="1"/>
  <c r="K16" i="1"/>
  <c r="J16" i="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93639BA7-2FC1-48F2-A52D-99FC6E12A011}">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0CD49249-1271-4E5D-80E9-1CCBB8E0C767}">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E3A22E70-82ED-4B30-B35B-5588E068DCA6}">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3E3B6EE3-CB54-4E16-B99E-3C30558ED4EE}">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C64BFA6B-1EA4-4731-9F52-AA09A66BDD12}">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CB05FDD4-1E3E-4CD3-9108-84CD8C0B40D9}">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255FC105-3F27-4D82-A801-EEB8F2A7418D}">
      <text>
        <r>
          <rPr>
            <b/>
            <sz val="9"/>
            <color indexed="81"/>
            <rFont val="Tahoma"/>
            <family val="2"/>
          </rPr>
          <t>Modalidad de Selección:</t>
        </r>
        <r>
          <rPr>
            <sz val="9"/>
            <color indexed="81"/>
            <rFont val="Tahoma"/>
            <family val="2"/>
          </rPr>
          <t xml:space="preserve">
ESTO SERA DEFINIDO POR CONTRATACION
</t>
        </r>
      </text>
    </comment>
    <comment ref="I6" authorId="1" shapeId="0" xr:uid="{88F05C18-3D0D-4F3E-974B-E5716E2574D9}">
      <text>
        <r>
          <rPr>
            <b/>
            <sz val="9"/>
            <color indexed="81"/>
            <rFont val="Tahoma"/>
            <family val="2"/>
          </rPr>
          <t>Fuente de los recursos:</t>
        </r>
        <r>
          <rPr>
            <sz val="9"/>
            <color indexed="81"/>
            <rFont val="Tahoma"/>
            <family val="2"/>
          </rPr>
          <t xml:space="preserve">
SE DEBE REGISTRAR 0: PARA RECURSOS PROPIOS. </t>
        </r>
      </text>
    </comment>
    <comment ref="J6" authorId="2" shapeId="0" xr:uid="{6A7CC365-C7F6-4E55-9BA6-A1F8906F9704}">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4FB44B6C-042F-4662-846C-83F9ACF6ACB4}">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74009760-9CAC-4B1A-ACD0-968F8E56A070}">
      <text>
        <r>
          <rPr>
            <b/>
            <sz val="9"/>
            <color indexed="81"/>
            <rFont val="Tahoma"/>
            <family val="2"/>
          </rPr>
          <t>Vigencias futuras:</t>
        </r>
        <r>
          <rPr>
            <sz val="9"/>
            <color indexed="81"/>
            <rFont val="Tahoma"/>
            <family val="2"/>
          </rPr>
          <t xml:space="preserve">
SE DEBE REGISTRAR O: NO 
</t>
        </r>
      </text>
    </comment>
    <comment ref="M6" authorId="1" shapeId="0" xr:uid="{A57766F5-DB61-45D0-A936-3A41260CEFAB}">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937C3671-6C76-4570-AD8C-388D09B554CD}">
      <text>
        <r>
          <rPr>
            <b/>
            <sz val="9"/>
            <color indexed="81"/>
            <rFont val="Tahoma"/>
            <family val="2"/>
          </rPr>
          <t>Unidad de Contratación:</t>
        </r>
        <r>
          <rPr>
            <sz val="9"/>
            <color indexed="81"/>
            <rFont val="Tahoma"/>
            <family val="2"/>
          </rPr>
          <t xml:space="preserve">
DEPENDENCIA DE CONTRATACIÓN</t>
        </r>
      </text>
    </comment>
    <comment ref="O6" authorId="1" shapeId="0" xr:uid="{FDE60E38-9976-4BE4-A6C1-9126A2B07982}">
      <text>
        <r>
          <rPr>
            <b/>
            <sz val="9"/>
            <color indexed="81"/>
            <rFont val="Tahoma"/>
            <family val="2"/>
          </rPr>
          <t>Ubicación:</t>
        </r>
        <r>
          <rPr>
            <sz val="9"/>
            <color indexed="81"/>
            <rFont val="Tahoma"/>
            <family val="2"/>
          </rPr>
          <t xml:space="preserve">
 </t>
        </r>
      </text>
    </comment>
    <comment ref="P6" authorId="1" shapeId="0" xr:uid="{19E34A5C-6D3C-4E4B-A1AD-8F59C2995E37}">
      <text>
        <r>
          <rPr>
            <b/>
            <sz val="9"/>
            <color indexed="81"/>
            <rFont val="Tahoma"/>
            <family val="2"/>
          </rPr>
          <t>Nombre del responsable:</t>
        </r>
        <r>
          <rPr>
            <sz val="9"/>
            <color indexed="81"/>
            <rFont val="Tahoma"/>
            <family val="2"/>
          </rPr>
          <t xml:space="preserve">
REGISTRAR EL NOMBRE DEL DIRECTOR RESPONSABLE
</t>
        </r>
      </text>
    </comment>
    <comment ref="Q6" authorId="1" shapeId="0" xr:uid="{0D26B6C0-49FD-49F1-AA89-61B67D08AE02}">
      <text>
        <r>
          <rPr>
            <b/>
            <sz val="9"/>
            <color indexed="81"/>
            <rFont val="Tahoma"/>
            <family val="2"/>
          </rPr>
          <t>Teléfono del responsable:</t>
        </r>
        <r>
          <rPr>
            <sz val="9"/>
            <color indexed="81"/>
            <rFont val="Tahoma"/>
            <family val="2"/>
          </rPr>
          <t xml:space="preserve">
REGISTRAR EL TELEFONO FIJO Y/O INSTITUCIONAL</t>
        </r>
      </text>
    </comment>
    <comment ref="R6" authorId="1" shapeId="0" xr:uid="{ED3899B7-FFEE-440B-A12B-E4152A7AB34A}">
      <text>
        <r>
          <rPr>
            <b/>
            <sz val="9"/>
            <color indexed="81"/>
            <rFont val="Tahoma"/>
            <family val="2"/>
          </rPr>
          <t>Correo Electrónico:</t>
        </r>
        <r>
          <rPr>
            <sz val="9"/>
            <color indexed="81"/>
            <rFont val="Tahoma"/>
            <family val="2"/>
          </rPr>
          <t xml:space="preserve">
REGISTRAR CORREO ELECTRÓNICO INSTITUCIONAL</t>
        </r>
      </text>
    </comment>
    <comment ref="J40" authorId="3" shapeId="0" xr:uid="{9FD05F42-6EF6-47B4-AE6E-C393623C52E8}">
      <text>
        <r>
          <rPr>
            <b/>
            <sz val="9"/>
            <color indexed="81"/>
            <rFont val="Tahoma"/>
            <family val="2"/>
          </rPr>
          <t>ADMDAD02:</t>
        </r>
        <r>
          <rPr>
            <sz val="9"/>
            <color indexed="81"/>
            <rFont val="Tahoma"/>
            <family val="2"/>
          </rPr>
          <t xml:space="preserve">
SE AJUSTO POR ESTUDIO DE MERCADO</t>
        </r>
      </text>
    </comment>
    <comment ref="F76" authorId="4" shapeId="0" xr:uid="{84909F1A-1501-4239-B6BC-D36DCB8E4DAC}">
      <text>
        <r>
          <rPr>
            <b/>
            <sz val="9"/>
            <color indexed="81"/>
            <rFont val="Tahoma"/>
            <family val="2"/>
          </rPr>
          <t>subadmin:</t>
        </r>
        <r>
          <rPr>
            <sz val="9"/>
            <color indexed="81"/>
            <rFont val="Tahoma"/>
            <family val="2"/>
          </rPr>
          <t xml:space="preserve">
La visita técnica de mantenimiento de las torres se hace cada seis meses</t>
        </r>
      </text>
    </comment>
    <comment ref="J129" authorId="5" shapeId="0" xr:uid="{7C0FAB0A-BB04-4662-AD57-48A944077378}">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<sst xmlns="http://schemas.openxmlformats.org/spreadsheetml/2006/main" count="2221" uniqueCount="465">
  <si>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</si>
  <si>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</si>
  <si>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</si>
  <si>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</si>
  <si>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</si>
  <si>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</si>
  <si>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</si>
  <si>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</si>
  <si>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</si>
  <si>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</si>
  <si>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</si>
  <si>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</si>
  <si>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</si>
  <si>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</si>
  <si>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</si>
  <si>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</si>
  <si>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</si>
  <si>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</si>
  <si>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</si>
  <si>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</si>
  <si>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</si>
  <si>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</si>
  <si>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</si>
  <si>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</si>
  <si>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</si>
  <si>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</si>
  <si>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</si>
  <si>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</si>
  <si>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</si>
  <si>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</si>
  <si>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</si>
  <si>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</si>
  <si>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</si>
  <si>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</si>
  <si>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</si>
  <si>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</si>
  <si>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</si>
  <si>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</si>
  <si>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</si>
  <si>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</si>
  <si>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</si>
  <si>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</si>
  <si>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</si>
  <si>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</si>
  <si>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</si>
  <si>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</si>
  <si>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</si>
  <si>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</si>
  <si>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</si>
  <si>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</si>
  <si>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</si>
  <si>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</si>
  <si>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</si>
  <si>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</si>
  <si>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</si>
  <si>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</si>
  <si>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</si>
  <si>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</si>
  <si>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</si>
  <si>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</si>
  <si>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</si>
  <si>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</si>
  <si>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</si>
  <si>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</si>
  <si>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</si>
  <si>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</si>
  <si>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</si>
  <si>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</si>
  <si>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</si>
  <si>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</si>
  <si>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</si>
  <si>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</si>
  <si>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</si>
  <si>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</si>
  <si>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</si>
  <si>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</si>
  <si>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</si>
  <si>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</si>
  <si>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</si>
  <si>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</si>
  <si>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</si>
  <si>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</si>
  <si>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</si>
  <si>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</si>
  <si>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</si>
  <si>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</si>
  <si>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</si>
  <si>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</si>
  <si>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</si>
  <si>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</si>
  <si>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</si>
  <si>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</si>
  <si>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</si>
  <si>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</si>
  <si>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</si>
  <si>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</si>
  <si>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</si>
  <si>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25172511;</t>
  </si>
  <si>
    <t>SUMINISTRO E INSTALACIÓN DE LLANTAS Y/O NEUMÁTICOS AL PARQUE AUTOMOTOR DE LA SUBRED INTEGRADA DE SERVICIOS DE SALUD SUR E.S.E.</t>
  </si>
  <si>
    <t>301 414 4946</t>
  </si>
  <si>
    <t>transporte@subredsur.gov.co</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</si>
  <si>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</si>
  <si>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</si>
  <si>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</si>
  <si>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</si>
  <si>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</si>
  <si>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</si>
  <si>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</si>
  <si>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</si>
  <si>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</si>
  <si>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</si>
  <si>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</si>
  <si>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</si>
  <si>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</si>
  <si>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</si>
  <si>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</si>
  <si>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</si>
  <si>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</si>
  <si>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</si>
  <si>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</si>
  <si>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</si>
  <si>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</si>
  <si>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</si>
  <si>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</si>
  <si>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</si>
  <si>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</si>
  <si>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</si>
  <si>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</si>
  <si>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</si>
  <si>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</si>
  <si>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</si>
  <si>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</si>
  <si>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</si>
  <si>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</si>
  <si>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</si>
  <si>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</si>
  <si>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</si>
  <si>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</si>
  <si>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</si>
  <si>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</si>
  <si>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</si>
  <si>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</si>
  <si>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</si>
  <si>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</si>
  <si>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</si>
  <si>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</si>
  <si>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</si>
  <si>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</si>
  <si>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</si>
  <si>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</si>
  <si>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</si>
  <si>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</si>
  <si>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</si>
  <si>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</si>
  <si>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</si>
  <si>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</si>
  <si>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</si>
  <si>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</si>
  <si>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</si>
  <si>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</si>
  <si>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</si>
  <si>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</si>
  <si>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</si>
  <si>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</si>
  <si>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</si>
  <si>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</si>
  <si>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</si>
  <si>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</si>
  <si>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</si>
  <si>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</si>
  <si>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</si>
  <si>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</si>
  <si>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</si>
  <si>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</si>
  <si>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</si>
  <si>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</si>
  <si>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</si>
  <si>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</si>
  <si>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</si>
  <si>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</si>
  <si>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</si>
  <si>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</si>
  <si>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</si>
  <si>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</si>
  <si>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</si>
  <si>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SUMINISTRO DE REFRIGERIOS CON EL FIN DE DAR CUMPLIMIENTO AL OBJETO DEL CONVENIO 2594506 DE 2021 "AUNAR ESFUERZOS PARA IMPLEMENTAR ACCIONES DE FORTALECIMIENTO PARTICIPACIÓN SOCIAL Y SERVICIO A LA CIUDADANIA EN SALUD, EN EL MARCO ESTRATÉGICO OPERACIONAL DE LAS POLÍTICAS PÚBLICAS DE SALUD CON ENFOQUE DIFERENCIAL EN LA SUBRED INTEGRADA DE SERVICIOS DE SALUD SUR E.S.E.</t>
  </si>
  <si>
    <t>80141902;</t>
  </si>
  <si>
    <t>SUMINISTRO DE APOYO LOGÍSTICO – METODOLÓGICO PARA LA REALIZACIÓN DE ENCUENTRO DE LAS FORMAS DE PARTICIPACIÓN, CON EL FIN DE DAR CUMPLIMIENTO AL OBJETO DEL CONVENIO INTERADMINISTRATIVO 2594506-2021: AUNAR ESFUERZOS PARA IMPLEMENTAR ACCIONES DE FORTALECIMIENTO EN EL MARCO DE LAS PARTICIPACIÓN SOCIAL EN SALUD Y SERVICIO A LA CIUDADANÍA, PARA LA EJECUCIÓN DE LAS ACCIONES ESTRATÉGICAS Y OPERACIONALES, EN LA SUBRED INTEGRADA DE PRESTACIÓN DE SERVICIOS DE SALUD SUR E.S.E</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</si>
  <si>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</si>
  <si>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</si>
  <si>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</si>
  <si>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</si>
  <si>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</si>
  <si>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</si>
  <si>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</si>
  <si>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</si>
  <si>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</si>
  <si>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</si>
  <si>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</si>
  <si>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</si>
  <si>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</si>
  <si>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</si>
  <si>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</si>
  <si>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</si>
  <si>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</si>
  <si>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</si>
  <si>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</si>
  <si>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</si>
  <si>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</si>
  <si>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</si>
  <si>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</si>
  <si>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</si>
  <si>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</si>
  <si>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</si>
  <si>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</si>
  <si>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</si>
  <si>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</si>
  <si>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</si>
  <si>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</si>
  <si>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</si>
  <si>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</si>
  <si>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</si>
  <si>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</si>
  <si>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</si>
  <si>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</si>
  <si>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</si>
  <si>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</si>
  <si>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</si>
  <si>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</si>
  <si>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</si>
  <si>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</si>
  <si>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</si>
  <si>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</si>
  <si>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</si>
  <si>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</si>
  <si>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</si>
  <si>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</si>
  <si>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</si>
  <si>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</si>
  <si>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</si>
  <si>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</si>
  <si>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</si>
  <si>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</si>
  <si>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</si>
  <si>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</si>
  <si>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</si>
  <si>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</si>
  <si>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</si>
  <si>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</si>
  <si>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</si>
  <si>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</si>
  <si>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</si>
  <si>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</si>
  <si>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</si>
  <si>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</si>
  <si>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</si>
  <si>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</si>
  <si>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</si>
  <si>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</si>
  <si>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</si>
  <si>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</si>
  <si>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</si>
  <si>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</si>
  <si>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</si>
  <si>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</si>
  <si>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</si>
  <si>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</si>
  <si>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</si>
  <si>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</si>
  <si>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Y EN EL SERVICIO DE PATOLOGÍA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</si>
  <si>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</si>
  <si>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</si>
  <si>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</si>
  <si>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</si>
  <si>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</si>
  <si>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</si>
  <si>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</si>
  <si>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</si>
  <si>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</si>
  <si>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</si>
  <si>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</si>
  <si>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</si>
  <si>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</si>
  <si>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</si>
  <si>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</si>
  <si>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</si>
  <si>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</si>
  <si>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</si>
  <si>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</si>
  <si>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</si>
  <si>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</si>
  <si>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</si>
  <si>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</si>
  <si>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</si>
  <si>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</si>
  <si>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</si>
  <si>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</si>
  <si>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</si>
  <si>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</si>
  <si>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</si>
  <si>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</si>
  <si>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</si>
  <si>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</si>
  <si>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</si>
  <si>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</si>
  <si>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</si>
  <si>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</si>
  <si>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</si>
  <si>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</si>
  <si>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</si>
  <si>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</si>
  <si>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</si>
  <si>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</si>
  <si>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</si>
  <si>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</si>
  <si>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</si>
  <si>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</si>
  <si>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</si>
  <si>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</si>
  <si>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</si>
  <si>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</si>
  <si>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</si>
  <si>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</si>
  <si>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</si>
  <si>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</si>
  <si>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</si>
  <si>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</si>
  <si>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</si>
  <si>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</si>
  <si>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</si>
  <si>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</si>
  <si>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</si>
  <si>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</si>
  <si>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</si>
  <si>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</si>
  <si>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</si>
  <si>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</si>
  <si>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</si>
  <si>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</si>
  <si>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</si>
  <si>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</si>
  <si>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</si>
  <si>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</si>
  <si>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</si>
  <si>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</si>
  <si>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</si>
  <si>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</si>
  <si>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</si>
  <si>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</si>
  <si>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</si>
  <si>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</si>
  <si>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</si>
  <si>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</si>
  <si>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</si>
  <si>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</si>
  <si>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</si>
  <si>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</si>
  <si>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</si>
  <si>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</si>
  <si>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</si>
  <si>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</si>
  <si>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</si>
  <si>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</si>
  <si>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</si>
  <si>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</si>
  <si>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</si>
  <si>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</si>
  <si>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</si>
  <si>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</si>
  <si>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</si>
  <si>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</si>
  <si>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</si>
  <si>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</si>
  <si>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</si>
  <si>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</si>
  <si>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</si>
  <si>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</si>
  <si>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</si>
  <si>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</si>
  <si>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</si>
  <si>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</si>
  <si>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</si>
  <si>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</si>
  <si>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</si>
  <si>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</si>
  <si>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</si>
  <si>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</si>
  <si>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</si>
  <si>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</si>
  <si>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</si>
  <si>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</si>
  <si>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</si>
  <si>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</si>
  <si>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</si>
  <si>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</si>
  <si>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</si>
  <si>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</si>
  <si>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</si>
  <si>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</si>
  <si>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</si>
  <si>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</si>
  <si>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</si>
  <si>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</si>
  <si>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</si>
  <si>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</si>
  <si>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</si>
  <si>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</si>
  <si>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</si>
  <si>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</si>
  <si>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</si>
  <si>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</si>
  <si>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</si>
  <si>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</si>
  <si>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</si>
  <si>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</si>
  <si>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</si>
  <si>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</si>
  <si>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</si>
  <si>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</si>
  <si>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</si>
  <si>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</si>
  <si>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</si>
  <si>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</si>
  <si>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</si>
  <si>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</si>
  <si>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</si>
  <si>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</si>
  <si>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ADQUISICIÓN DE INSUMOS REQUERIDOS EN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</si>
  <si>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</si>
  <si>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</si>
  <si>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</si>
  <si>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</si>
  <si>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</si>
  <si>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</si>
  <si>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</si>
  <si>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</si>
  <si>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</si>
  <si>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</si>
  <si>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</si>
  <si>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</si>
  <si>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</si>
  <si>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</si>
  <si>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</si>
  <si>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</si>
  <si>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</si>
  <si>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</si>
  <si>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</si>
  <si>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</si>
  <si>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</si>
  <si>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</si>
  <si>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</si>
  <si>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</si>
  <si>
    <t>PRESTACIÓN DE SERVICIO DE MANTENIMIENTO PREVENTIVO Y CORRECTIVO CON REPUESTOS DE LOS EQUIPOS DE IMAGENOLOGÍA DE LA SUBRED INTEGRADA DE SERVICIOS DE SALUD SUR E.S.E.</t>
  </si>
  <si>
    <t>CONTRATAR  LA ADQUISICIÓN, INSTALACIÓN Y PUESTA EN FUNCIONAMIENTO DE EQUIPOS BIOMÉDICOS DE SERVICIOS DE NO CONTROL ESPECIAL PARA EL CUMPLIMIENTO DE CONDICIONES DE HABILITACIÓN Y FORTALECIMIENTO DE LOS SERVICIOS DE SALUD DE LAS DIFERENTES UNIDADES DE LA SUBRED INTEGRADA DE SERVICIOS DE SALUD SUR E.S.E.</t>
  </si>
  <si>
    <t>SUMINISTRO DE MEDICAMENTOS POS Y NO POS PARA LA ATENCIÓN DE PACIENTES, EN LOS SERVICIOS ASISTENCIALES DE LA SUBRED INTEGRADA DE SERVICIOS DE SALUD SUR E.S.E</t>
  </si>
  <si>
    <t>70141801;</t>
  </si>
  <si>
    <t>ADQUISICIÓN INSUMOS PARA LA REALIZACION DE HUERTAS ESCOLARES, EN COLEGIOS DE LAS LOCALIDADES DE USME, CIUDAD BOLIVAR, TUNJUELITO Y SUMAPAZ, PARA DAR CUMPLIMIENTO  AL PROCESO DE FORMULACION E IMPLEMENTACION DE PROYECTOS AMBIENTALES (PRAE) DEL ENTORNO EDUCATIVO, DEL PLAN DE INTERVENCIONES COLECTIVAS PIC, DE LA SUBRED INTEGRADA DE SERVICIOS DE SALUD SUR E.S.E.</t>
  </si>
  <si>
    <t>41114509;</t>
  </si>
  <si>
    <t>SUMINISTRO DE EQUIPOS ANTROPOMÉTRICOS (BASCULA, TALLIMETRIMETROS, PULSOXIMETROS, TENSIOMETRO DIGITAL, CINTA METRICA ) REQUERIDOS PARA LAS INTERVENCIONES DE LOS DIFERENTES ENTORNOS DE VIDA Y PROCESOS TRANSVERSALES DEL PSPIC, ORIENTADAS A LOS USUARIOS QUE HABITAN LAS LOCALIDADES QUE CONFORMAN LA SUBRED INTEGRADA DE SERVICIOS DE SALUD SUR E.S.E.</t>
  </si>
  <si>
    <t xml:space="preserve">DISEÑO Y CONFECCIÓN DE CHAQUETAS, MORRALES, GORRAS Y CARPAS, QUE PERMITAN LA CORRECTA IDENTIFICACIÓN DEL TALENTO HUMANO DE LA SUBRED SUR QUE OPERA LOS PROGRAMAS DEL PLAN DE INTERVENCIONES COLECTIVAS PIC. </t>
  </si>
  <si>
    <t>SUMINISTRO DE INSUMOS MÉDICO QUIRÚRGICOS PARA PROCEDIMIENTOS QUIRURGICOS (LAPAROSCOPIA) CON APOYO TECNOLÓGICO PARA CUBRIR LAS NECESIDADES DE LOS SERVICIOS ASISTENCIALES DE LAS UNIDADES QUE COMPONEN LA SUBRED INTEGRADA DE SERVICIOS DE SALUD SUR E.S.E.</t>
  </si>
  <si>
    <t>SUMINISTRO DE REFRIGERIOS EN CUMPLIMIENTO Y REALIZACIÓN DE DIFERENTES ACTIVIDADES - JORNADAS EN EVENTOS EDUCATIVOS, CULTURALES, SOCIALES CON PARTICIPACIÓN DE LOS INTEGRANTES DE LA COMUNIDAD, Y DE LOS COLABORADORES QUE CONFORMAN EL PLAN DE SALUD PUBLICA DE INTERVENCIONES COLECTIVAS PIC, DE LA SUBRED INTEGRADA DE SERVICIOS DE SALUD SUR E.S.E</t>
  </si>
  <si>
    <t>ADQUISICIÓN DE KIT DE DIAGNOSTICO COMO PARTE DE LA IMPLEMENTACIÓN DEL CONVENIO 0016 DE 2021, PARA EL DESARROLLO DE LAS ACTIVIDADES PREVISTAS PARA EL MODELO TERRITORIAL DE LA SUBRED INTEGRADA DE SERVICIOS DE SALUD SUR E.S.E.</t>
  </si>
  <si>
    <t>SUMINISTRO DE INSUMOS MÉDIO QUIRÚRGICOS ESPECIFICOS PARA PROCEDIMIENTOS REALIZADOS EN EL SERVICIO DE RADIOLOGÍA E INTERVENCIONISMO PARA LA SUBRED INTEGRADA DE SERVICIOS DE SALUD SUR E.S.E.</t>
  </si>
  <si>
    <t>ARRENDAMIENTO SISTEMA DE PRODUCCIÓN AIRE MEDICINAL INSITU POR COMPRESOR PARA LA UMHES MEISSEN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</si>
</sst>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color rgb="FF000000"/>
      <name val="Arial"/>
      <family val="2"/>
    </font>
    <font>
      <b/>
      <sz val="10"/>
      <name val="Arial"/>
      <family val="2"/>
    </font>
    <font>
      <b/>
      <sz val="10"/>
      <color indexed="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2">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3" fillId="2" borderId="4" xfId="9" applyFont="1" applyFill="1" applyBorder="1" applyAlignment="1" applyProtection="1">
      <alignment horizontal="center" vertical="center" wrapText="1"/>
      <protection locked="0"/>
    </xf>
    <xf numFmtId="0" fontId="13" fillId="2" borderId="4" xfId="9" applyFont="1" applyFill="1" applyBorder="1" applyAlignment="1">
      <alignment horizontal="center" vertical="center" wrapText="1"/>
    </xf>
    <xf numFmtId="0" fontId="13"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3"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0" fillId="2" borderId="19" xfId="0" applyFill="1" applyBorder="1" applyAlignment="1">
      <alignment horizontal="center" vertical="center" wrapText="1"/>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applyAlignment="1">
      <alignment horizontal="center" vertical="center"/>
    </xf>
    <xf numFmtId="0" fontId="12" fillId="2" borderId="0" xfId="0" applyFont="1" applyFill="1" applyBorder="1" applyAlignment="1">
      <alignment horizontal="center" vertical="center" wrapText="1"/>
    </xf>
    <xf numFmtId="0" fontId="0" fillId="2" borderId="25" xfId="0" applyFill="1" applyBorder="1" applyAlignment="1" applyProtection="1">
      <alignment horizontal="center" vertical="center"/>
      <protection locked="0"/>
    </xf>
    <xf numFmtId="0" fontId="2" fillId="2" borderId="26" xfId="7" applyNumberFormat="1"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49" fontId="6" fillId="2" borderId="27" xfId="2" applyNumberFormat="1" applyFont="1" applyFill="1" applyBorder="1" applyAlignment="1" applyProtection="1">
      <alignment horizontal="center" vertical="center" wrapText="1"/>
      <protection locked="0"/>
    </xf>
  </cellXfs>
  <cellStyles count="10">
    <cellStyle name="BodyStyle" xfId="7" xr:uid="{3A4638DE-8F9B-43A9-B047-21EC15CC5670}"/>
    <cellStyle name="Currency 2" xfId="8" xr:uid="{32426F22-7B7F-4908-8B8F-AEDF55FBB448}"/>
    <cellStyle name="HeaderStyle 2" xfId="5" xr:uid="{AE5551F4-2DDA-4A59-96D8-0BF06D142616}"/>
    <cellStyle name="Hipervínculo" xfId="2" builtinId="8"/>
    <cellStyle name="MainTitle" xfId="4" xr:uid="{44A50F52-4DF1-4337-92DB-8BEC3D096E10}"/>
    <cellStyle name="Moneda" xfId="1" builtinId="4"/>
    <cellStyle name="Moneda [0] 2" xfId="3" xr:uid="{375EA6EA-14CA-41F2-9309-126C780BAE75}"/>
    <cellStyle name="Moneda 2" xfId="6" xr:uid="{DBF0E81E-1C6C-4BD0-8A4F-8BDE1CF734E8}"/>
    <cellStyle name="Normal" xfId="0" builtinId="0"/>
    <cellStyle name="Normal 3" xfId="9" xr:uid="{DD16F4DC-26FA-4190-848C-F4E451AA6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AA16A454-BAA4-4A22-9B68-C1B3334EC5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ED5C39BC-FF2A-44AC-9032-A08A12A548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riesgoensalud@subredsur.gov.co" TargetMode="External"/><Relationship Id="rId13" Type="http://schemas.openxmlformats.org/officeDocument/2006/relationships/comments" Target="../comments1.xml"/><Relationship Id="rId3" Type="http://schemas.openxmlformats.org/officeDocument/2006/relationships/hyperlink" Target="mailto:dir.riesgoensalud@subredsur.gov.co" TargetMode="External"/><Relationship Id="rId7" Type="http://schemas.openxmlformats.org/officeDocument/2006/relationships/hyperlink" Target="mailto:dir.riesgoensalud@subredsur.gov.co" TargetMode="External"/><Relationship Id="rId12" Type="http://schemas.openxmlformats.org/officeDocument/2006/relationships/vmlDrawing" Target="../drawings/vmlDrawing1.v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riesgoensalud@subredsur.gov.co" TargetMode="External"/><Relationship Id="rId11" Type="http://schemas.openxmlformats.org/officeDocument/2006/relationships/drawing" Target="../drawings/drawing1.xml"/><Relationship Id="rId5" Type="http://schemas.openxmlformats.org/officeDocument/2006/relationships/hyperlink" Target="mailto:dir.urgencias@subredsur.gov.co" TargetMode="External"/><Relationship Id="rId10" Type="http://schemas.openxmlformats.org/officeDocument/2006/relationships/printerSettings" Target="../printerSettings/printerSettings1.bin"/><Relationship Id="rId4" Type="http://schemas.openxmlformats.org/officeDocument/2006/relationships/hyperlink" Target="mailto:dir.urgencias@subredsur.gov.co" TargetMode="External"/><Relationship Id="rId9"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99AE-B711-4B4F-9A38-36F27B78AE98}">
  <dimension ref="A1:X483"/>
  <sheetViews>
    <sheetView tabSelected="1" zoomScale="82" zoomScaleNormal="82" workbookViewId="0">
      <pane xSplit="3" ySplit="6" topLeftCell="D253" activePane="bottomRight" state="frozen"/>
      <selection pane="topRight" activeCell="D1" sqref="D1"/>
      <selection pane="bottomLeft" activeCell="A7" sqref="A7"/>
      <selection pane="bottomRight" activeCell="P14" sqref="P14"/>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89"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90" t="s">
        <v>38</v>
      </c>
      <c r="C12" s="48" t="s">
        <v>39</v>
      </c>
      <c r="D12" s="40">
        <v>7</v>
      </c>
      <c r="E12" s="40">
        <v>8</v>
      </c>
      <c r="F12" s="40">
        <v>2</v>
      </c>
      <c r="G12" s="49">
        <v>1</v>
      </c>
      <c r="H12" s="38" t="s">
        <v>23</v>
      </c>
      <c r="I12" s="38" t="s">
        <v>24</v>
      </c>
      <c r="J12" s="39">
        <v>15000000</v>
      </c>
      <c r="K12" s="39">
        <v>15000000</v>
      </c>
      <c r="L12" s="38">
        <v>0</v>
      </c>
      <c r="M12" s="40">
        <v>0</v>
      </c>
      <c r="N12" s="38" t="s">
        <v>25</v>
      </c>
      <c r="O12" s="38" t="s">
        <v>26</v>
      </c>
      <c r="P12" s="38" t="s">
        <v>36</v>
      </c>
      <c r="Q12" s="40">
        <v>3162921353</v>
      </c>
      <c r="R12" s="41" t="s">
        <v>37</v>
      </c>
    </row>
    <row r="13" spans="1:18" s="47" customFormat="1" ht="43.5" customHeight="1" x14ac:dyDescent="0.2">
      <c r="A13" s="1"/>
      <c r="B13" s="51" t="s">
        <v>40</v>
      </c>
      <c r="C13" s="48"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8" t="s">
        <v>37</v>
      </c>
    </row>
    <row r="14" spans="1:18" s="47" customFormat="1" ht="77.25" customHeight="1" x14ac:dyDescent="0.2">
      <c r="A14" s="1"/>
      <c r="B14" s="51" t="s">
        <v>42</v>
      </c>
      <c r="C14" s="48"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0" t="s">
        <v>45</v>
      </c>
    </row>
    <row r="15" spans="1:18" s="47" customFormat="1" ht="81.75" customHeight="1" x14ac:dyDescent="0.2">
      <c r="A15" s="1"/>
      <c r="B15" s="51" t="s">
        <v>46</v>
      </c>
      <c r="C15" s="48" t="s">
        <v>47</v>
      </c>
      <c r="D15" s="40">
        <v>10</v>
      </c>
      <c r="E15" s="40">
        <v>11</v>
      </c>
      <c r="F15" s="40" t="s">
        <v>48</v>
      </c>
      <c r="G15" s="40">
        <v>2</v>
      </c>
      <c r="H15" s="38" t="s">
        <v>23</v>
      </c>
      <c r="I15" s="38" t="s">
        <v>24</v>
      </c>
      <c r="J15" s="39">
        <v>13500000</v>
      </c>
      <c r="K15" s="39">
        <v>13500000</v>
      </c>
      <c r="L15" s="38">
        <v>0</v>
      </c>
      <c r="M15" s="38">
        <v>0</v>
      </c>
      <c r="N15" s="38" t="s">
        <v>25</v>
      </c>
      <c r="O15" s="38" t="s">
        <v>26</v>
      </c>
      <c r="P15" s="38" t="s">
        <v>36</v>
      </c>
      <c r="Q15" s="38" t="s">
        <v>44</v>
      </c>
      <c r="R15" s="50" t="s">
        <v>45</v>
      </c>
    </row>
    <row r="16" spans="1:18" s="47" customFormat="1" ht="73.5" customHeight="1" x14ac:dyDescent="0.2">
      <c r="A16" s="1"/>
      <c r="B16" s="51" t="s">
        <v>49</v>
      </c>
      <c r="C16" s="48"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0" t="s">
        <v>45</v>
      </c>
    </row>
    <row r="17" spans="1:18" s="47" customFormat="1" ht="39" customHeight="1" x14ac:dyDescent="0.2">
      <c r="A17" s="1"/>
      <c r="B17" s="51" t="s">
        <v>42</v>
      </c>
      <c r="C17" s="48"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0" t="s">
        <v>45</v>
      </c>
    </row>
    <row r="18" spans="1:18" s="47" customFormat="1" ht="39" customHeight="1" x14ac:dyDescent="0.2">
      <c r="A18" s="1"/>
      <c r="B18" s="51" t="s">
        <v>52</v>
      </c>
      <c r="C18" s="48"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0" t="s">
        <v>45</v>
      </c>
    </row>
    <row r="19" spans="1:18" s="47" customFormat="1" ht="66.75" customHeight="1" x14ac:dyDescent="0.2">
      <c r="A19" s="1"/>
      <c r="B19" s="51"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0" t="s">
        <v>45</v>
      </c>
    </row>
    <row r="20" spans="1:18" s="47" customFormat="1" ht="66.75" customHeight="1" x14ac:dyDescent="0.2">
      <c r="A20" s="1"/>
      <c r="B20" s="51" t="s">
        <v>42</v>
      </c>
      <c r="C20" s="48" t="s">
        <v>56</v>
      </c>
      <c r="D20" s="40">
        <v>9</v>
      </c>
      <c r="E20" s="40">
        <v>10</v>
      </c>
      <c r="F20" s="40">
        <v>12</v>
      </c>
      <c r="G20" s="40">
        <v>2</v>
      </c>
      <c r="H20" s="38" t="s">
        <v>23</v>
      </c>
      <c r="I20" s="38" t="s">
        <v>24</v>
      </c>
      <c r="J20" s="39">
        <v>76000000</v>
      </c>
      <c r="K20" s="39">
        <v>76000000</v>
      </c>
      <c r="L20" s="38">
        <v>0</v>
      </c>
      <c r="M20" s="38">
        <v>0</v>
      </c>
      <c r="N20" s="38" t="s">
        <v>25</v>
      </c>
      <c r="O20" s="38" t="s">
        <v>26</v>
      </c>
      <c r="P20" s="38" t="s">
        <v>36</v>
      </c>
      <c r="Q20" s="38" t="s">
        <v>44</v>
      </c>
      <c r="R20" s="50" t="s">
        <v>45</v>
      </c>
    </row>
    <row r="21" spans="1:18" s="47" customFormat="1" ht="69.75" customHeight="1" x14ac:dyDescent="0.2">
      <c r="A21" s="3"/>
      <c r="B21" s="51"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0" t="s">
        <v>45</v>
      </c>
    </row>
    <row r="22" spans="1:18" s="47" customFormat="1" ht="37.5" customHeight="1" x14ac:dyDescent="0.2">
      <c r="A22" s="1"/>
      <c r="B22" s="51" t="s">
        <v>42</v>
      </c>
      <c r="C22" s="48"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0" t="s">
        <v>45</v>
      </c>
    </row>
    <row r="23" spans="1:18" s="47" customFormat="1" ht="60.75" customHeight="1" x14ac:dyDescent="0.2">
      <c r="A23" s="1"/>
      <c r="B23" s="51" t="s">
        <v>60</v>
      </c>
      <c r="C23" s="48"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2" t="s">
        <v>45</v>
      </c>
    </row>
    <row r="24" spans="1:18" s="47" customFormat="1" ht="51" customHeight="1" x14ac:dyDescent="0.2">
      <c r="A24" s="1"/>
      <c r="B24" s="51" t="s">
        <v>62</v>
      </c>
      <c r="C24" s="48"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2" t="s">
        <v>45</v>
      </c>
    </row>
    <row r="25" spans="1:18" s="47" customFormat="1" ht="67.5" customHeight="1" x14ac:dyDescent="0.2">
      <c r="A25" s="1"/>
      <c r="B25" s="51" t="s">
        <v>64</v>
      </c>
      <c r="C25" s="48"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0" t="s">
        <v>45</v>
      </c>
    </row>
    <row r="26" spans="1:18" s="47" customFormat="1" ht="70.5" customHeight="1" x14ac:dyDescent="0.2">
      <c r="A26" s="1"/>
      <c r="B26" s="51" t="s">
        <v>66</v>
      </c>
      <c r="C26" s="48"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0" t="s">
        <v>45</v>
      </c>
    </row>
    <row r="27" spans="1:18" s="47" customFormat="1" ht="94.5" customHeight="1" x14ac:dyDescent="0.2">
      <c r="A27" s="1"/>
      <c r="B27" s="51" t="s">
        <v>68</v>
      </c>
      <c r="C27" s="48"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0" t="s">
        <v>45</v>
      </c>
    </row>
    <row r="28" spans="1:18" s="47" customFormat="1" ht="94.5" customHeight="1" x14ac:dyDescent="0.2">
      <c r="A28" s="1"/>
      <c r="B28" s="51"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0" t="s">
        <v>45</v>
      </c>
    </row>
    <row r="29" spans="1:18" s="47" customFormat="1" ht="52.5" customHeight="1" x14ac:dyDescent="0.2">
      <c r="A29" s="1"/>
      <c r="B29" s="51" t="s">
        <v>71</v>
      </c>
      <c r="C29" s="37" t="s">
        <v>72</v>
      </c>
      <c r="D29" s="40">
        <v>11</v>
      </c>
      <c r="E29" s="40">
        <v>12</v>
      </c>
      <c r="F29" s="40">
        <v>4</v>
      </c>
      <c r="G29" s="40">
        <v>1</v>
      </c>
      <c r="H29" s="38" t="s">
        <v>23</v>
      </c>
      <c r="I29" s="38" t="s">
        <v>24</v>
      </c>
      <c r="J29" s="39">
        <v>26500000</v>
      </c>
      <c r="K29" s="39">
        <v>26500000</v>
      </c>
      <c r="L29" s="40">
        <v>0</v>
      </c>
      <c r="M29" s="40">
        <v>0</v>
      </c>
      <c r="N29" s="38" t="s">
        <v>25</v>
      </c>
      <c r="O29" s="38" t="s">
        <v>26</v>
      </c>
      <c r="P29" s="38" t="s">
        <v>36</v>
      </c>
      <c r="Q29" s="38" t="s">
        <v>44</v>
      </c>
      <c r="R29" s="50" t="s">
        <v>45</v>
      </c>
    </row>
    <row r="30" spans="1:18" s="47" customFormat="1" ht="52.5" customHeight="1" x14ac:dyDescent="0.2">
      <c r="A30" s="1"/>
      <c r="B30" s="51" t="s">
        <v>71</v>
      </c>
      <c r="C30" s="37" t="s">
        <v>73</v>
      </c>
      <c r="D30" s="40">
        <v>10</v>
      </c>
      <c r="E30" s="40">
        <v>11</v>
      </c>
      <c r="F30" s="40">
        <v>2</v>
      </c>
      <c r="G30" s="40">
        <v>1</v>
      </c>
      <c r="H30" s="38" t="s">
        <v>23</v>
      </c>
      <c r="I30" s="38" t="s">
        <v>24</v>
      </c>
      <c r="J30" s="39">
        <v>30000000</v>
      </c>
      <c r="K30" s="39">
        <v>30000000</v>
      </c>
      <c r="L30" s="40">
        <v>0</v>
      </c>
      <c r="M30" s="40">
        <v>0</v>
      </c>
      <c r="N30" s="38" t="s">
        <v>25</v>
      </c>
      <c r="O30" s="38" t="s">
        <v>26</v>
      </c>
      <c r="P30" s="38" t="s">
        <v>36</v>
      </c>
      <c r="Q30" s="38" t="s">
        <v>44</v>
      </c>
      <c r="R30" s="50" t="s">
        <v>45</v>
      </c>
    </row>
    <row r="31" spans="1:18" s="47" customFormat="1" ht="52.5" customHeight="1" x14ac:dyDescent="0.2">
      <c r="A31" s="1"/>
      <c r="B31" s="51" t="s">
        <v>71</v>
      </c>
      <c r="C31" s="37" t="s">
        <v>74</v>
      </c>
      <c r="D31" s="40">
        <v>11</v>
      </c>
      <c r="E31" s="40">
        <v>12</v>
      </c>
      <c r="F31" s="40">
        <v>6</v>
      </c>
      <c r="G31" s="40">
        <v>1</v>
      </c>
      <c r="H31" s="38" t="s">
        <v>23</v>
      </c>
      <c r="I31" s="38" t="s">
        <v>24</v>
      </c>
      <c r="J31" s="39">
        <v>95000000</v>
      </c>
      <c r="K31" s="39">
        <v>95000000</v>
      </c>
      <c r="L31" s="40">
        <v>0</v>
      </c>
      <c r="M31" s="40">
        <v>0</v>
      </c>
      <c r="N31" s="38" t="s">
        <v>25</v>
      </c>
      <c r="O31" s="38" t="s">
        <v>26</v>
      </c>
      <c r="P31" s="38" t="s">
        <v>36</v>
      </c>
      <c r="Q31" s="38" t="s">
        <v>44</v>
      </c>
      <c r="R31" s="50" t="s">
        <v>45</v>
      </c>
    </row>
    <row r="32" spans="1:18" s="47" customFormat="1" ht="94.5" customHeight="1" x14ac:dyDescent="0.2">
      <c r="A32" s="1"/>
      <c r="B32" s="51" t="s">
        <v>54</v>
      </c>
      <c r="C32" s="48" t="s">
        <v>75</v>
      </c>
      <c r="D32" s="40">
        <v>1</v>
      </c>
      <c r="E32" s="40">
        <v>2</v>
      </c>
      <c r="F32" s="40">
        <v>6</v>
      </c>
      <c r="G32" s="40">
        <v>1</v>
      </c>
      <c r="H32" s="38" t="s">
        <v>23</v>
      </c>
      <c r="I32" s="38" t="s">
        <v>24</v>
      </c>
      <c r="J32" s="39">
        <v>80000000</v>
      </c>
      <c r="K32" s="39">
        <f>J32/6*5</f>
        <v>66666666.666666672</v>
      </c>
      <c r="L32" s="38">
        <v>0</v>
      </c>
      <c r="M32" s="38">
        <v>0</v>
      </c>
      <c r="N32" s="38" t="s">
        <v>25</v>
      </c>
      <c r="O32" s="38" t="s">
        <v>26</v>
      </c>
      <c r="P32" s="38" t="s">
        <v>36</v>
      </c>
      <c r="Q32" s="38" t="s">
        <v>44</v>
      </c>
      <c r="R32" s="50" t="s">
        <v>45</v>
      </c>
    </row>
    <row r="33" spans="1:18" s="47" customFormat="1" ht="54" customHeight="1" x14ac:dyDescent="0.2">
      <c r="A33" s="1"/>
      <c r="B33" s="51" t="s">
        <v>76</v>
      </c>
      <c r="C33" s="48" t="s">
        <v>77</v>
      </c>
      <c r="D33" s="40">
        <v>9</v>
      </c>
      <c r="E33" s="40">
        <v>10</v>
      </c>
      <c r="F33" s="40">
        <v>3</v>
      </c>
      <c r="G33" s="40">
        <v>1</v>
      </c>
      <c r="H33" s="38" t="s">
        <v>23</v>
      </c>
      <c r="I33" s="38" t="s">
        <v>24</v>
      </c>
      <c r="J33" s="39">
        <v>25000000</v>
      </c>
      <c r="K33" s="39">
        <v>25000000</v>
      </c>
      <c r="L33" s="38" t="s">
        <v>24</v>
      </c>
      <c r="M33" s="40">
        <v>0</v>
      </c>
      <c r="N33" s="38" t="s">
        <v>25</v>
      </c>
      <c r="O33" s="38" t="s">
        <v>26</v>
      </c>
      <c r="P33" s="38" t="s">
        <v>36</v>
      </c>
      <c r="Q33" s="40">
        <v>3212151095</v>
      </c>
      <c r="R33" s="50" t="s">
        <v>78</v>
      </c>
    </row>
    <row r="34" spans="1:18" s="47" customFormat="1" ht="71.25" customHeight="1" x14ac:dyDescent="0.2">
      <c r="A34" s="1"/>
      <c r="B34" s="53" t="s">
        <v>79</v>
      </c>
      <c r="C34" s="37" t="s">
        <v>80</v>
      </c>
      <c r="D34" s="38" t="s">
        <v>59</v>
      </c>
      <c r="E34" s="38" t="s">
        <v>81</v>
      </c>
      <c r="F34" s="38" t="s">
        <v>21</v>
      </c>
      <c r="G34" s="38" t="s">
        <v>22</v>
      </c>
      <c r="H34" s="38" t="s">
        <v>23</v>
      </c>
      <c r="I34" s="38" t="s">
        <v>24</v>
      </c>
      <c r="J34" s="39">
        <f>60000000*4</f>
        <v>240000000</v>
      </c>
      <c r="K34" s="39">
        <v>360000000</v>
      </c>
      <c r="L34" s="38" t="s">
        <v>24</v>
      </c>
      <c r="M34" s="40">
        <v>0</v>
      </c>
      <c r="N34" s="38" t="s">
        <v>25</v>
      </c>
      <c r="O34" s="38" t="s">
        <v>26</v>
      </c>
      <c r="P34" s="38" t="s">
        <v>36</v>
      </c>
      <c r="Q34" s="40">
        <v>3212151095</v>
      </c>
      <c r="R34" s="50" t="s">
        <v>78</v>
      </c>
    </row>
    <row r="35" spans="1:18" s="47" customFormat="1" ht="71.25" customHeight="1" x14ac:dyDescent="0.2">
      <c r="A35" s="1"/>
      <c r="B35" s="53" t="s">
        <v>82</v>
      </c>
      <c r="C35" s="37" t="s">
        <v>83</v>
      </c>
      <c r="D35" s="38" t="s">
        <v>81</v>
      </c>
      <c r="E35" s="38" t="s">
        <v>21</v>
      </c>
      <c r="F35" s="38" t="s">
        <v>59</v>
      </c>
      <c r="G35" s="38" t="s">
        <v>22</v>
      </c>
      <c r="H35" s="38" t="s">
        <v>23</v>
      </c>
      <c r="I35" s="38" t="s">
        <v>24</v>
      </c>
      <c r="J35" s="39">
        <v>30000000</v>
      </c>
      <c r="K35" s="39">
        <v>30000000</v>
      </c>
      <c r="L35" s="38" t="s">
        <v>24</v>
      </c>
      <c r="M35" s="40">
        <v>0</v>
      </c>
      <c r="N35" s="38" t="s">
        <v>25</v>
      </c>
      <c r="O35" s="38" t="s">
        <v>26</v>
      </c>
      <c r="P35" s="38" t="s">
        <v>36</v>
      </c>
      <c r="Q35" s="40">
        <v>3212151095</v>
      </c>
      <c r="R35" s="50" t="s">
        <v>78</v>
      </c>
    </row>
    <row r="36" spans="1:18" s="47" customFormat="1" ht="74.25" customHeight="1" x14ac:dyDescent="0.2">
      <c r="A36" s="1"/>
      <c r="B36" s="51" t="s">
        <v>84</v>
      </c>
      <c r="C36" s="37" t="s">
        <v>85</v>
      </c>
      <c r="D36" s="38" t="s">
        <v>86</v>
      </c>
      <c r="E36" s="38" t="s">
        <v>87</v>
      </c>
      <c r="F36" s="38" t="s">
        <v>21</v>
      </c>
      <c r="G36" s="38" t="s">
        <v>22</v>
      </c>
      <c r="H36" s="38" t="s">
        <v>23</v>
      </c>
      <c r="I36" s="38" t="s">
        <v>24</v>
      </c>
      <c r="J36" s="39">
        <v>120200000</v>
      </c>
      <c r="K36" s="39">
        <v>120200000</v>
      </c>
      <c r="L36" s="38" t="s">
        <v>24</v>
      </c>
      <c r="M36" s="40">
        <v>0</v>
      </c>
      <c r="N36" s="38" t="s">
        <v>25</v>
      </c>
      <c r="O36" s="38" t="s">
        <v>26</v>
      </c>
      <c r="P36" s="38" t="s">
        <v>36</v>
      </c>
      <c r="Q36" s="40">
        <v>3212151095</v>
      </c>
      <c r="R36" s="50" t="s">
        <v>78</v>
      </c>
    </row>
    <row r="37" spans="1:18" s="47" customFormat="1" ht="66.75" customHeight="1" x14ac:dyDescent="0.2">
      <c r="A37" s="1"/>
      <c r="B37" s="51" t="s">
        <v>88</v>
      </c>
      <c r="C37" s="37" t="s">
        <v>89</v>
      </c>
      <c r="D37" s="38" t="s">
        <v>59</v>
      </c>
      <c r="E37" s="38" t="s">
        <v>81</v>
      </c>
      <c r="F37" s="38" t="s">
        <v>87</v>
      </c>
      <c r="G37" s="38" t="s">
        <v>22</v>
      </c>
      <c r="H37" s="38" t="s">
        <v>23</v>
      </c>
      <c r="I37" s="38" t="s">
        <v>24</v>
      </c>
      <c r="J37" s="39">
        <v>20000000</v>
      </c>
      <c r="K37" s="39">
        <v>20000000</v>
      </c>
      <c r="L37" s="38" t="s">
        <v>24</v>
      </c>
      <c r="M37" s="40">
        <v>0</v>
      </c>
      <c r="N37" s="38" t="s">
        <v>25</v>
      </c>
      <c r="O37" s="38" t="s">
        <v>26</v>
      </c>
      <c r="P37" s="38" t="s">
        <v>36</v>
      </c>
      <c r="Q37" s="40">
        <v>3212151095</v>
      </c>
      <c r="R37" s="50" t="s">
        <v>78</v>
      </c>
    </row>
    <row r="38" spans="1:18" s="47" customFormat="1" ht="94.5" customHeight="1" x14ac:dyDescent="0.2">
      <c r="A38" s="1"/>
      <c r="B38" s="51" t="s">
        <v>84</v>
      </c>
      <c r="C38" s="37" t="s">
        <v>90</v>
      </c>
      <c r="D38" s="38" t="s">
        <v>22</v>
      </c>
      <c r="E38" s="38" t="s">
        <v>59</v>
      </c>
      <c r="F38" s="38" t="s">
        <v>21</v>
      </c>
      <c r="G38" s="38" t="s">
        <v>22</v>
      </c>
      <c r="H38" s="38" t="s">
        <v>23</v>
      </c>
      <c r="I38" s="38" t="s">
        <v>24</v>
      </c>
      <c r="J38" s="39">
        <v>12800000</v>
      </c>
      <c r="K38" s="39">
        <v>25600000</v>
      </c>
      <c r="L38" s="38" t="s">
        <v>24</v>
      </c>
      <c r="M38" s="40">
        <v>0</v>
      </c>
      <c r="N38" s="38" t="s">
        <v>25</v>
      </c>
      <c r="O38" s="38" t="s">
        <v>26</v>
      </c>
      <c r="P38" s="38" t="s">
        <v>36</v>
      </c>
      <c r="Q38" s="40">
        <v>3212151095</v>
      </c>
      <c r="R38" s="50" t="s">
        <v>78</v>
      </c>
    </row>
    <row r="39" spans="1:18" s="47" customFormat="1" ht="66.75" customHeight="1" x14ac:dyDescent="0.2">
      <c r="A39" s="1"/>
      <c r="B39" s="51" t="s">
        <v>91</v>
      </c>
      <c r="C39" s="37" t="s">
        <v>92</v>
      </c>
      <c r="D39" s="54">
        <v>2</v>
      </c>
      <c r="E39" s="38" t="s">
        <v>81</v>
      </c>
      <c r="F39" s="38" t="s">
        <v>21</v>
      </c>
      <c r="G39" s="38" t="s">
        <v>22</v>
      </c>
      <c r="H39" s="38" t="s">
        <v>23</v>
      </c>
      <c r="I39" s="38" t="s">
        <v>24</v>
      </c>
      <c r="J39" s="39">
        <v>67500000</v>
      </c>
      <c r="K39" s="39">
        <v>67500000</v>
      </c>
      <c r="L39" s="38" t="s">
        <v>24</v>
      </c>
      <c r="M39" s="40">
        <v>0</v>
      </c>
      <c r="N39" s="38" t="s">
        <v>25</v>
      </c>
      <c r="O39" s="38" t="s">
        <v>26</v>
      </c>
      <c r="P39" s="38" t="s">
        <v>36</v>
      </c>
      <c r="Q39" s="40">
        <v>3212151095</v>
      </c>
      <c r="R39" s="50" t="s">
        <v>78</v>
      </c>
    </row>
    <row r="40" spans="1:18" s="47" customFormat="1" ht="94.5" customHeight="1" x14ac:dyDescent="0.2">
      <c r="A40" s="1"/>
      <c r="B40" s="53" t="s">
        <v>93</v>
      </c>
      <c r="C40" s="37" t="s">
        <v>94</v>
      </c>
      <c r="D40" s="38" t="s">
        <v>22</v>
      </c>
      <c r="E40" s="38" t="s">
        <v>59</v>
      </c>
      <c r="F40" s="38" t="s">
        <v>21</v>
      </c>
      <c r="G40" s="38" t="s">
        <v>22</v>
      </c>
      <c r="H40" s="38" t="s">
        <v>23</v>
      </c>
      <c r="I40" s="38" t="s">
        <v>24</v>
      </c>
      <c r="J40" s="39">
        <v>24400000</v>
      </c>
      <c r="K40" s="39">
        <v>24400000</v>
      </c>
      <c r="L40" s="38" t="s">
        <v>24</v>
      </c>
      <c r="M40" s="40">
        <v>0</v>
      </c>
      <c r="N40" s="38" t="s">
        <v>25</v>
      </c>
      <c r="O40" s="38" t="s">
        <v>26</v>
      </c>
      <c r="P40" s="38" t="s">
        <v>36</v>
      </c>
      <c r="Q40" s="40">
        <v>3212151095</v>
      </c>
      <c r="R40" s="50" t="s">
        <v>78</v>
      </c>
    </row>
    <row r="41" spans="1:18" s="47" customFormat="1" ht="63.75" customHeight="1" x14ac:dyDescent="0.2">
      <c r="A41" s="1"/>
      <c r="B41" s="51" t="s">
        <v>95</v>
      </c>
      <c r="C41" s="48" t="s">
        <v>96</v>
      </c>
      <c r="D41" s="40">
        <v>7</v>
      </c>
      <c r="E41" s="40">
        <v>8</v>
      </c>
      <c r="F41" s="40">
        <v>1</v>
      </c>
      <c r="G41" s="40">
        <v>1</v>
      </c>
      <c r="H41" s="38" t="s">
        <v>23</v>
      </c>
      <c r="I41" s="38" t="s">
        <v>24</v>
      </c>
      <c r="J41" s="39">
        <v>20000000</v>
      </c>
      <c r="K41" s="39">
        <v>20000000</v>
      </c>
      <c r="L41" s="38" t="s">
        <v>24</v>
      </c>
      <c r="M41" s="40">
        <v>0</v>
      </c>
      <c r="N41" s="38" t="s">
        <v>25</v>
      </c>
      <c r="O41" s="38" t="s">
        <v>26</v>
      </c>
      <c r="P41" s="38" t="s">
        <v>36</v>
      </c>
      <c r="Q41" s="40">
        <v>3212151095</v>
      </c>
      <c r="R41" s="58" t="s">
        <v>78</v>
      </c>
    </row>
    <row r="42" spans="1:18" s="47" customFormat="1" ht="51" customHeight="1" x14ac:dyDescent="0.2">
      <c r="A42" s="1"/>
      <c r="B42" s="51" t="s">
        <v>97</v>
      </c>
      <c r="C42" s="55" t="s">
        <v>98</v>
      </c>
      <c r="D42" s="40">
        <v>3</v>
      </c>
      <c r="E42" s="40">
        <v>4</v>
      </c>
      <c r="F42" s="40">
        <v>4</v>
      </c>
      <c r="G42" s="40">
        <v>1</v>
      </c>
      <c r="H42" s="38" t="s">
        <v>23</v>
      </c>
      <c r="I42" s="38" t="s">
        <v>24</v>
      </c>
      <c r="J42" s="39">
        <v>40000000</v>
      </c>
      <c r="K42" s="39">
        <v>50000000</v>
      </c>
      <c r="L42" s="40">
        <v>0</v>
      </c>
      <c r="M42" s="40">
        <v>0</v>
      </c>
      <c r="N42" s="38" t="s">
        <v>25</v>
      </c>
      <c r="O42" s="38" t="s">
        <v>26</v>
      </c>
      <c r="P42" s="38" t="s">
        <v>36</v>
      </c>
      <c r="Q42" s="38" t="s">
        <v>99</v>
      </c>
      <c r="R42" s="52" t="s">
        <v>100</v>
      </c>
    </row>
    <row r="43" spans="1:18" s="47" customFormat="1" ht="69.75" customHeight="1" x14ac:dyDescent="0.2">
      <c r="A43" s="1"/>
      <c r="B43" s="51" t="s">
        <v>101</v>
      </c>
      <c r="C43" s="55" t="s">
        <v>102</v>
      </c>
      <c r="D43" s="40">
        <v>3</v>
      </c>
      <c r="E43" s="40">
        <v>4</v>
      </c>
      <c r="F43" s="40">
        <v>6</v>
      </c>
      <c r="G43" s="40">
        <v>1</v>
      </c>
      <c r="H43" s="38" t="s">
        <v>23</v>
      </c>
      <c r="I43" s="38" t="s">
        <v>24</v>
      </c>
      <c r="J43" s="39">
        <f>75000000*6</f>
        <v>450000000</v>
      </c>
      <c r="K43" s="39">
        <f>75000000*3</f>
        <v>225000000</v>
      </c>
      <c r="L43" s="40">
        <v>0</v>
      </c>
      <c r="M43" s="40">
        <v>0</v>
      </c>
      <c r="N43" s="38" t="s">
        <v>25</v>
      </c>
      <c r="O43" s="38" t="s">
        <v>26</v>
      </c>
      <c r="P43" s="38" t="s">
        <v>36</v>
      </c>
      <c r="Q43" s="38" t="s">
        <v>99</v>
      </c>
      <c r="R43" s="52" t="s">
        <v>100</v>
      </c>
    </row>
    <row r="44" spans="1:18" s="47" customFormat="1" ht="72.75" customHeight="1" x14ac:dyDescent="0.2">
      <c r="A44" s="1"/>
      <c r="B44" s="51" t="s">
        <v>103</v>
      </c>
      <c r="C44" s="55" t="s">
        <v>104</v>
      </c>
      <c r="D44" s="40">
        <v>1</v>
      </c>
      <c r="E44" s="40">
        <v>3</v>
      </c>
      <c r="F44" s="40">
        <v>4</v>
      </c>
      <c r="G44" s="40">
        <v>1</v>
      </c>
      <c r="H44" s="38" t="s">
        <v>23</v>
      </c>
      <c r="I44" s="38" t="s">
        <v>24</v>
      </c>
      <c r="J44" s="39">
        <f>150000000*4</f>
        <v>600000000</v>
      </c>
      <c r="K44" s="39">
        <f>6*150000000</f>
        <v>900000000</v>
      </c>
      <c r="L44" s="40">
        <v>0</v>
      </c>
      <c r="M44" s="40">
        <v>0</v>
      </c>
      <c r="N44" s="38" t="s">
        <v>25</v>
      </c>
      <c r="O44" s="38" t="s">
        <v>26</v>
      </c>
      <c r="P44" s="38" t="s">
        <v>36</v>
      </c>
      <c r="Q44" s="38" t="s">
        <v>99</v>
      </c>
      <c r="R44" s="52" t="s">
        <v>100</v>
      </c>
    </row>
    <row r="45" spans="1:18" s="47" customFormat="1" ht="76.5" customHeight="1" x14ac:dyDescent="0.2">
      <c r="A45" s="1"/>
      <c r="B45" s="51" t="s">
        <v>105</v>
      </c>
      <c r="C45" s="55" t="s">
        <v>106</v>
      </c>
      <c r="D45" s="40">
        <v>1</v>
      </c>
      <c r="E45" s="40">
        <v>2</v>
      </c>
      <c r="F45" s="40">
        <v>1</v>
      </c>
      <c r="G45" s="40">
        <v>1</v>
      </c>
      <c r="H45" s="38" t="s">
        <v>23</v>
      </c>
      <c r="I45" s="57" t="s">
        <v>24</v>
      </c>
      <c r="J45" s="39">
        <v>20000000</v>
      </c>
      <c r="K45" s="39">
        <v>20000000</v>
      </c>
      <c r="L45" s="57">
        <v>0</v>
      </c>
      <c r="M45" s="57">
        <v>0</v>
      </c>
      <c r="N45" s="57" t="s">
        <v>25</v>
      </c>
      <c r="O45" s="57" t="s">
        <v>26</v>
      </c>
      <c r="P45" s="38" t="s">
        <v>36</v>
      </c>
      <c r="Q45" s="57" t="s">
        <v>44</v>
      </c>
      <c r="R45" s="58" t="s">
        <v>100</v>
      </c>
    </row>
    <row r="46" spans="1:18" s="47" customFormat="1" ht="94.5" customHeight="1" x14ac:dyDescent="0.2">
      <c r="A46" s="1"/>
      <c r="B46" s="51" t="s">
        <v>107</v>
      </c>
      <c r="C46" s="55" t="s">
        <v>108</v>
      </c>
      <c r="D46" s="40">
        <v>8</v>
      </c>
      <c r="E46" s="40">
        <v>8</v>
      </c>
      <c r="F46" s="40">
        <v>2</v>
      </c>
      <c r="G46" s="40">
        <v>1</v>
      </c>
      <c r="H46" s="38" t="s">
        <v>23</v>
      </c>
      <c r="I46" s="38" t="s">
        <v>24</v>
      </c>
      <c r="J46" s="39">
        <v>1230000000</v>
      </c>
      <c r="K46" s="39">
        <v>1230000000</v>
      </c>
      <c r="L46" s="40">
        <v>0</v>
      </c>
      <c r="M46" s="40">
        <v>0</v>
      </c>
      <c r="N46" s="38" t="s">
        <v>25</v>
      </c>
      <c r="O46" s="38" t="s">
        <v>26</v>
      </c>
      <c r="P46" s="38" t="s">
        <v>36</v>
      </c>
      <c r="Q46" s="38" t="s">
        <v>99</v>
      </c>
      <c r="R46" s="52" t="s">
        <v>100</v>
      </c>
    </row>
    <row r="47" spans="1:18" s="47" customFormat="1" ht="94.5" customHeight="1" x14ac:dyDescent="0.2">
      <c r="A47" s="1"/>
      <c r="B47" s="51" t="s">
        <v>107</v>
      </c>
      <c r="C47" s="55" t="s">
        <v>109</v>
      </c>
      <c r="D47" s="40">
        <v>1</v>
      </c>
      <c r="E47" s="40">
        <v>2</v>
      </c>
      <c r="F47" s="40">
        <v>3</v>
      </c>
      <c r="G47" s="40">
        <v>1</v>
      </c>
      <c r="H47" s="38" t="s">
        <v>23</v>
      </c>
      <c r="I47" s="38" t="s">
        <v>24</v>
      </c>
      <c r="J47" s="39">
        <v>122022960</v>
      </c>
      <c r="K47" s="39">
        <v>122022960</v>
      </c>
      <c r="L47" s="40">
        <v>0</v>
      </c>
      <c r="M47" s="40">
        <v>0</v>
      </c>
      <c r="N47" s="38" t="s">
        <v>25</v>
      </c>
      <c r="O47" s="38" t="s">
        <v>26</v>
      </c>
      <c r="P47" s="38" t="s">
        <v>36</v>
      </c>
      <c r="Q47" s="38" t="s">
        <v>99</v>
      </c>
      <c r="R47" s="52" t="s">
        <v>100</v>
      </c>
    </row>
    <row r="48" spans="1:18" s="47" customFormat="1" ht="94.5" customHeight="1" x14ac:dyDescent="0.2">
      <c r="A48" s="1"/>
      <c r="B48" s="51" t="s">
        <v>110</v>
      </c>
      <c r="C48" s="55" t="s">
        <v>111</v>
      </c>
      <c r="D48" s="40">
        <v>5</v>
      </c>
      <c r="E48" s="40">
        <v>6</v>
      </c>
      <c r="F48" s="40">
        <v>1</v>
      </c>
      <c r="G48" s="40">
        <v>1</v>
      </c>
      <c r="H48" s="38" t="s">
        <v>23</v>
      </c>
      <c r="I48" s="38" t="s">
        <v>24</v>
      </c>
      <c r="J48" s="39">
        <f>21000000*6</f>
        <v>126000000</v>
      </c>
      <c r="K48" s="39">
        <f>J48/6*1</f>
        <v>21000000</v>
      </c>
      <c r="L48" s="40">
        <v>0</v>
      </c>
      <c r="M48" s="40">
        <v>0</v>
      </c>
      <c r="N48" s="38" t="s">
        <v>25</v>
      </c>
      <c r="O48" s="38" t="s">
        <v>26</v>
      </c>
      <c r="P48" s="38" t="s">
        <v>36</v>
      </c>
      <c r="Q48" s="40">
        <v>3006589235</v>
      </c>
      <c r="R48" s="41" t="s">
        <v>112</v>
      </c>
    </row>
    <row r="49" spans="1:18" s="47" customFormat="1" ht="67.5" customHeight="1" x14ac:dyDescent="0.2">
      <c r="A49" s="1"/>
      <c r="B49" s="51" t="s">
        <v>113</v>
      </c>
      <c r="C49" s="55" t="s">
        <v>114</v>
      </c>
      <c r="D49" s="40">
        <v>8</v>
      </c>
      <c r="E49" s="40">
        <v>9</v>
      </c>
      <c r="F49" s="40">
        <v>6</v>
      </c>
      <c r="G49" s="40">
        <v>1</v>
      </c>
      <c r="H49" s="38" t="s">
        <v>23</v>
      </c>
      <c r="I49" s="38" t="s">
        <v>24</v>
      </c>
      <c r="J49" s="39">
        <v>10000000</v>
      </c>
      <c r="K49" s="39">
        <v>10000000</v>
      </c>
      <c r="L49" s="40">
        <v>0</v>
      </c>
      <c r="M49" s="40">
        <v>0</v>
      </c>
      <c r="N49" s="38" t="s">
        <v>25</v>
      </c>
      <c r="O49" s="38" t="s">
        <v>26</v>
      </c>
      <c r="P49" s="38" t="s">
        <v>36</v>
      </c>
      <c r="Q49" s="40">
        <v>3006589235</v>
      </c>
      <c r="R49" s="41" t="s">
        <v>112</v>
      </c>
    </row>
    <row r="50" spans="1:18" s="47" customFormat="1" ht="75" customHeight="1" x14ac:dyDescent="0.2">
      <c r="A50" s="1"/>
      <c r="B50" s="51" t="s">
        <v>115</v>
      </c>
      <c r="C50" s="59" t="s">
        <v>116</v>
      </c>
      <c r="D50" s="40">
        <v>2</v>
      </c>
      <c r="E50" s="40">
        <v>3</v>
      </c>
      <c r="F50" s="40">
        <v>4</v>
      </c>
      <c r="G50" s="40">
        <v>0</v>
      </c>
      <c r="H50" s="38" t="s">
        <v>23</v>
      </c>
      <c r="I50" s="38" t="s">
        <v>24</v>
      </c>
      <c r="J50" s="39">
        <v>50000000</v>
      </c>
      <c r="K50" s="39">
        <v>75000000</v>
      </c>
      <c r="L50" s="40">
        <v>0</v>
      </c>
      <c r="M50" s="40">
        <v>0</v>
      </c>
      <c r="N50" s="38" t="s">
        <v>25</v>
      </c>
      <c r="O50" s="38" t="s">
        <v>26</v>
      </c>
      <c r="P50" s="38" t="s">
        <v>36</v>
      </c>
      <c r="Q50" s="40">
        <v>3006589235</v>
      </c>
      <c r="R50" s="41" t="s">
        <v>112</v>
      </c>
    </row>
    <row r="51" spans="1:18" s="47" customFormat="1" ht="57.75" customHeight="1" x14ac:dyDescent="0.2">
      <c r="A51" s="1"/>
      <c r="B51" s="51" t="s">
        <v>117</v>
      </c>
      <c r="C51" s="55" t="s">
        <v>118</v>
      </c>
      <c r="D51" s="40">
        <v>5</v>
      </c>
      <c r="E51" s="40">
        <v>6</v>
      </c>
      <c r="F51" s="40">
        <v>1</v>
      </c>
      <c r="G51" s="40">
        <v>1</v>
      </c>
      <c r="H51" s="38" t="s">
        <v>23</v>
      </c>
      <c r="I51" s="38" t="s">
        <v>24</v>
      </c>
      <c r="J51" s="39">
        <v>30000000</v>
      </c>
      <c r="K51" s="39">
        <v>30000000</v>
      </c>
      <c r="L51" s="40">
        <v>0</v>
      </c>
      <c r="M51" s="40">
        <v>0</v>
      </c>
      <c r="N51" s="38" t="s">
        <v>25</v>
      </c>
      <c r="O51" s="38" t="s">
        <v>26</v>
      </c>
      <c r="P51" s="38" t="s">
        <v>36</v>
      </c>
      <c r="Q51" s="40">
        <v>3006589235</v>
      </c>
      <c r="R51" s="41" t="s">
        <v>112</v>
      </c>
    </row>
    <row r="52" spans="1:18" s="47" customFormat="1" ht="94.5" customHeight="1" x14ac:dyDescent="0.2">
      <c r="A52" s="1"/>
      <c r="B52" s="51" t="s">
        <v>119</v>
      </c>
      <c r="C52" s="59" t="s">
        <v>120</v>
      </c>
      <c r="D52" s="40">
        <v>8</v>
      </c>
      <c r="E52" s="40">
        <v>9</v>
      </c>
      <c r="F52" s="40">
        <v>1</v>
      </c>
      <c r="G52" s="40">
        <v>1</v>
      </c>
      <c r="H52" s="38" t="s">
        <v>23</v>
      </c>
      <c r="I52" s="38" t="s">
        <v>24</v>
      </c>
      <c r="J52" s="39">
        <v>84400000</v>
      </c>
      <c r="K52" s="39">
        <v>84400000</v>
      </c>
      <c r="L52" s="40">
        <v>0</v>
      </c>
      <c r="M52" s="40">
        <v>0</v>
      </c>
      <c r="N52" s="38" t="s">
        <v>25</v>
      </c>
      <c r="O52" s="38" t="s">
        <v>26</v>
      </c>
      <c r="P52" s="38" t="s">
        <v>36</v>
      </c>
      <c r="Q52" s="40">
        <v>3006589235</v>
      </c>
      <c r="R52" s="41" t="s">
        <v>112</v>
      </c>
    </row>
    <row r="53" spans="1:18" s="47" customFormat="1" ht="54.75" customHeight="1" x14ac:dyDescent="0.2">
      <c r="A53" s="1"/>
      <c r="B53" s="51" t="s">
        <v>121</v>
      </c>
      <c r="C53" s="59" t="s">
        <v>122</v>
      </c>
      <c r="D53" s="40">
        <v>4</v>
      </c>
      <c r="E53" s="40">
        <v>5</v>
      </c>
      <c r="F53" s="40">
        <v>1</v>
      </c>
      <c r="G53" s="40">
        <v>1</v>
      </c>
      <c r="H53" s="38" t="s">
        <v>23</v>
      </c>
      <c r="I53" s="38" t="s">
        <v>24</v>
      </c>
      <c r="J53" s="39">
        <v>150000000</v>
      </c>
      <c r="K53" s="39">
        <v>150000000</v>
      </c>
      <c r="L53" s="40">
        <v>0</v>
      </c>
      <c r="M53" s="40">
        <v>0</v>
      </c>
      <c r="N53" s="38" t="s">
        <v>25</v>
      </c>
      <c r="O53" s="38" t="s">
        <v>26</v>
      </c>
      <c r="P53" s="38" t="s">
        <v>36</v>
      </c>
      <c r="Q53" s="40">
        <v>3006589235</v>
      </c>
      <c r="R53" s="41" t="s">
        <v>112</v>
      </c>
    </row>
    <row r="54" spans="1:18" s="47" customFormat="1" ht="61.5" customHeight="1" x14ac:dyDescent="0.2">
      <c r="A54" s="1"/>
      <c r="B54" s="51" t="s">
        <v>123</v>
      </c>
      <c r="C54" s="59" t="s">
        <v>124</v>
      </c>
      <c r="D54" s="40">
        <v>10</v>
      </c>
      <c r="E54" s="40">
        <v>11</v>
      </c>
      <c r="F54" s="40">
        <v>2</v>
      </c>
      <c r="G54" s="40">
        <v>1</v>
      </c>
      <c r="H54" s="38" t="s">
        <v>23</v>
      </c>
      <c r="I54" s="38" t="s">
        <v>24</v>
      </c>
      <c r="J54" s="39">
        <v>32000000</v>
      </c>
      <c r="K54" s="39">
        <v>32000000</v>
      </c>
      <c r="L54" s="40">
        <v>0</v>
      </c>
      <c r="M54" s="40">
        <v>0</v>
      </c>
      <c r="N54" s="38" t="s">
        <v>25</v>
      </c>
      <c r="O54" s="38" t="s">
        <v>26</v>
      </c>
      <c r="P54" s="38" t="s">
        <v>36</v>
      </c>
      <c r="Q54" s="40">
        <v>3006589235</v>
      </c>
      <c r="R54" s="41" t="s">
        <v>112</v>
      </c>
    </row>
    <row r="55" spans="1:18" s="47" customFormat="1" ht="80.25" customHeight="1" x14ac:dyDescent="0.2">
      <c r="A55" s="1"/>
      <c r="B55" s="51" t="s">
        <v>125</v>
      </c>
      <c r="C55" s="55" t="s">
        <v>126</v>
      </c>
      <c r="D55" s="40">
        <v>1</v>
      </c>
      <c r="E55" s="40">
        <v>2</v>
      </c>
      <c r="F55" s="40">
        <v>6</v>
      </c>
      <c r="G55" s="40">
        <v>1</v>
      </c>
      <c r="H55" s="38" t="s">
        <v>23</v>
      </c>
      <c r="I55" s="38" t="s">
        <v>24</v>
      </c>
      <c r="J55" s="39">
        <v>120000000</v>
      </c>
      <c r="K55" s="39">
        <v>100000000</v>
      </c>
      <c r="L55" s="40">
        <v>0</v>
      </c>
      <c r="M55" s="40">
        <v>0</v>
      </c>
      <c r="N55" s="38" t="s">
        <v>25</v>
      </c>
      <c r="O55" s="38" t="s">
        <v>26</v>
      </c>
      <c r="P55" s="38" t="s">
        <v>36</v>
      </c>
      <c r="Q55" s="40">
        <v>3006589235</v>
      </c>
      <c r="R55" s="41" t="s">
        <v>112</v>
      </c>
    </row>
    <row r="56" spans="1:18" s="47" customFormat="1" ht="79.5" customHeight="1" x14ac:dyDescent="0.2">
      <c r="A56" s="1"/>
      <c r="B56" s="51" t="s">
        <v>125</v>
      </c>
      <c r="C56" s="55" t="s">
        <v>127</v>
      </c>
      <c r="D56" s="40">
        <v>3</v>
      </c>
      <c r="E56" s="40">
        <v>4</v>
      </c>
      <c r="F56" s="40">
        <v>2</v>
      </c>
      <c r="G56" s="40">
        <v>1</v>
      </c>
      <c r="H56" s="38" t="s">
        <v>23</v>
      </c>
      <c r="I56" s="38" t="s">
        <v>24</v>
      </c>
      <c r="J56" s="39">
        <f>11085725*2</f>
        <v>22171450</v>
      </c>
      <c r="K56" s="39">
        <v>22171450</v>
      </c>
      <c r="L56" s="40">
        <v>0</v>
      </c>
      <c r="M56" s="40">
        <v>0</v>
      </c>
      <c r="N56" s="38" t="s">
        <v>25</v>
      </c>
      <c r="O56" s="38" t="s">
        <v>26</v>
      </c>
      <c r="P56" s="38" t="s">
        <v>36</v>
      </c>
      <c r="Q56" s="40">
        <v>3006589235</v>
      </c>
      <c r="R56" s="41" t="s">
        <v>112</v>
      </c>
    </row>
    <row r="57" spans="1:18" s="47" customFormat="1" ht="54.75" customHeight="1" x14ac:dyDescent="0.2">
      <c r="A57" s="1"/>
      <c r="B57" s="51" t="s">
        <v>49</v>
      </c>
      <c r="C57" s="55" t="s">
        <v>128</v>
      </c>
      <c r="D57" s="40">
        <v>4</v>
      </c>
      <c r="E57" s="40">
        <v>6</v>
      </c>
      <c r="F57" s="40">
        <v>1</v>
      </c>
      <c r="G57" s="40">
        <v>1</v>
      </c>
      <c r="H57" s="38" t="s">
        <v>23</v>
      </c>
      <c r="I57" s="38" t="s">
        <v>24</v>
      </c>
      <c r="J57" s="39">
        <v>5930925</v>
      </c>
      <c r="K57" s="39">
        <v>5930925</v>
      </c>
      <c r="L57" s="40">
        <v>0</v>
      </c>
      <c r="M57" s="40">
        <v>0</v>
      </c>
      <c r="N57" s="38" t="s">
        <v>25</v>
      </c>
      <c r="O57" s="38" t="s">
        <v>26</v>
      </c>
      <c r="P57" s="38" t="s">
        <v>36</v>
      </c>
      <c r="Q57" s="40">
        <v>3006589235</v>
      </c>
      <c r="R57" s="41" t="s">
        <v>112</v>
      </c>
    </row>
    <row r="58" spans="1:18" s="47" customFormat="1" ht="94.5" customHeight="1" x14ac:dyDescent="0.2">
      <c r="A58" s="1"/>
      <c r="B58" s="51" t="s">
        <v>129</v>
      </c>
      <c r="C58" s="59" t="s">
        <v>130</v>
      </c>
      <c r="D58" s="40">
        <v>6</v>
      </c>
      <c r="E58" s="40">
        <v>8</v>
      </c>
      <c r="F58" s="40">
        <v>4</v>
      </c>
      <c r="G58" s="40">
        <v>1</v>
      </c>
      <c r="H58" s="38" t="s">
        <v>23</v>
      </c>
      <c r="I58" s="38" t="s">
        <v>24</v>
      </c>
      <c r="J58" s="39">
        <f>150000000*4</f>
        <v>600000000</v>
      </c>
      <c r="K58" s="39">
        <v>150000000</v>
      </c>
      <c r="L58" s="40">
        <v>0</v>
      </c>
      <c r="M58" s="40">
        <v>0</v>
      </c>
      <c r="N58" s="38" t="s">
        <v>25</v>
      </c>
      <c r="O58" s="38" t="s">
        <v>26</v>
      </c>
      <c r="P58" s="38" t="s">
        <v>36</v>
      </c>
      <c r="Q58" s="40">
        <v>3006593051</v>
      </c>
      <c r="R58" s="41" t="s">
        <v>131</v>
      </c>
    </row>
    <row r="59" spans="1:18" s="47" customFormat="1" ht="94.5" customHeight="1" x14ac:dyDescent="0.2">
      <c r="A59" s="1"/>
      <c r="B59" s="53" t="s">
        <v>132</v>
      </c>
      <c r="C59" s="59" t="s">
        <v>133</v>
      </c>
      <c r="D59" s="40">
        <v>1</v>
      </c>
      <c r="E59" s="40">
        <v>3</v>
      </c>
      <c r="F59" s="40">
        <v>4</v>
      </c>
      <c r="G59" s="40">
        <v>1</v>
      </c>
      <c r="H59" s="38" t="s">
        <v>23</v>
      </c>
      <c r="I59" s="38" t="s">
        <v>24</v>
      </c>
      <c r="J59" s="39">
        <f>1044000000*4</f>
        <v>4176000000</v>
      </c>
      <c r="K59" s="39">
        <f>1044000000*5</f>
        <v>5220000000</v>
      </c>
      <c r="L59" s="40">
        <v>0</v>
      </c>
      <c r="M59" s="40">
        <v>0</v>
      </c>
      <c r="N59" s="38" t="s">
        <v>25</v>
      </c>
      <c r="O59" s="38" t="s">
        <v>26</v>
      </c>
      <c r="P59" s="38" t="s">
        <v>36</v>
      </c>
      <c r="Q59" s="40">
        <v>3006593051</v>
      </c>
      <c r="R59" s="41" t="s">
        <v>131</v>
      </c>
    </row>
    <row r="60" spans="1:18" s="47" customFormat="1" ht="94.5" customHeight="1" x14ac:dyDescent="0.2">
      <c r="A60" s="1"/>
      <c r="B60" s="53" t="s">
        <v>134</v>
      </c>
      <c r="C60" s="60" t="s">
        <v>135</v>
      </c>
      <c r="D60" s="40">
        <v>2</v>
      </c>
      <c r="E60" s="40">
        <v>4</v>
      </c>
      <c r="F60" s="40">
        <v>4</v>
      </c>
      <c r="G60" s="40">
        <v>1</v>
      </c>
      <c r="H60" s="38" t="s">
        <v>23</v>
      </c>
      <c r="I60" s="38" t="s">
        <v>24</v>
      </c>
      <c r="J60" s="39">
        <f>745000000*4</f>
        <v>2980000000</v>
      </c>
      <c r="K60" s="39">
        <f>745000000*5</f>
        <v>3725000000</v>
      </c>
      <c r="L60" s="40">
        <v>0</v>
      </c>
      <c r="M60" s="40">
        <v>0</v>
      </c>
      <c r="N60" s="38" t="s">
        <v>25</v>
      </c>
      <c r="O60" s="38" t="s">
        <v>26</v>
      </c>
      <c r="P60" s="38" t="s">
        <v>36</v>
      </c>
      <c r="Q60" s="40">
        <v>3006593051</v>
      </c>
      <c r="R60" s="41" t="s">
        <v>131</v>
      </c>
    </row>
    <row r="61" spans="1:18" s="47" customFormat="1" ht="77.25" customHeight="1" x14ac:dyDescent="0.2">
      <c r="A61" s="1"/>
      <c r="B61" s="51" t="s">
        <v>136</v>
      </c>
      <c r="C61" s="59" t="s">
        <v>137</v>
      </c>
      <c r="D61" s="40">
        <v>1</v>
      </c>
      <c r="E61" s="40">
        <v>2</v>
      </c>
      <c r="F61" s="40">
        <v>4</v>
      </c>
      <c r="G61" s="40">
        <v>1</v>
      </c>
      <c r="H61" s="38" t="s">
        <v>23</v>
      </c>
      <c r="I61" s="38" t="s">
        <v>24</v>
      </c>
      <c r="J61" s="39">
        <f>421000000*4</f>
        <v>1684000000</v>
      </c>
      <c r="K61" s="39">
        <f>421000000*5</f>
        <v>2105000000</v>
      </c>
      <c r="L61" s="40"/>
      <c r="M61" s="40">
        <v>0</v>
      </c>
      <c r="N61" s="38" t="s">
        <v>25</v>
      </c>
      <c r="O61" s="38" t="s">
        <v>26</v>
      </c>
      <c r="P61" s="38" t="s">
        <v>36</v>
      </c>
      <c r="Q61" s="40">
        <v>3006593051</v>
      </c>
      <c r="R61" s="41" t="s">
        <v>131</v>
      </c>
    </row>
    <row r="62" spans="1:18" s="47" customFormat="1" ht="95.25" customHeight="1" x14ac:dyDescent="0.2">
      <c r="A62" s="1"/>
      <c r="B62" s="51" t="s">
        <v>138</v>
      </c>
      <c r="C62" s="59" t="s">
        <v>139</v>
      </c>
      <c r="D62" s="40">
        <v>1</v>
      </c>
      <c r="E62" s="40">
        <v>2</v>
      </c>
      <c r="F62" s="40">
        <v>4</v>
      </c>
      <c r="G62" s="40">
        <v>1</v>
      </c>
      <c r="H62" s="38" t="s">
        <v>23</v>
      </c>
      <c r="I62" s="38" t="s">
        <v>24</v>
      </c>
      <c r="J62" s="39">
        <f>35000000*4</f>
        <v>140000000</v>
      </c>
      <c r="K62" s="39">
        <f>35000000*7</f>
        <v>245000000</v>
      </c>
      <c r="L62" s="40">
        <v>0</v>
      </c>
      <c r="M62" s="40">
        <v>0</v>
      </c>
      <c r="N62" s="38" t="s">
        <v>25</v>
      </c>
      <c r="O62" s="38" t="s">
        <v>26</v>
      </c>
      <c r="P62" s="38" t="s">
        <v>36</v>
      </c>
      <c r="Q62" s="40">
        <v>3006593051</v>
      </c>
      <c r="R62" s="41" t="s">
        <v>131</v>
      </c>
    </row>
    <row r="63" spans="1:18" s="47" customFormat="1" ht="61.5" customHeight="1" x14ac:dyDescent="0.2">
      <c r="A63" s="1"/>
      <c r="B63" s="51" t="s">
        <v>140</v>
      </c>
      <c r="C63" s="37" t="s">
        <v>141</v>
      </c>
      <c r="D63" s="54">
        <v>1</v>
      </c>
      <c r="E63" s="38" t="s">
        <v>59</v>
      </c>
      <c r="F63" s="38" t="s">
        <v>81</v>
      </c>
      <c r="G63" s="38" t="s">
        <v>22</v>
      </c>
      <c r="H63" s="38" t="s">
        <v>23</v>
      </c>
      <c r="I63" s="38" t="s">
        <v>24</v>
      </c>
      <c r="J63" s="39">
        <v>25000000</v>
      </c>
      <c r="K63" s="39">
        <v>25000000</v>
      </c>
      <c r="L63" s="38" t="s">
        <v>24</v>
      </c>
      <c r="M63" s="40">
        <v>0</v>
      </c>
      <c r="N63" s="38" t="s">
        <v>25</v>
      </c>
      <c r="O63" s="38" t="s">
        <v>26</v>
      </c>
      <c r="P63" s="38" t="s">
        <v>36</v>
      </c>
      <c r="Q63" s="40">
        <v>3182653800</v>
      </c>
      <c r="R63" s="41" t="s">
        <v>142</v>
      </c>
    </row>
    <row r="64" spans="1:18" s="47" customFormat="1" ht="63.75" customHeight="1" x14ac:dyDescent="0.2">
      <c r="A64" s="1"/>
      <c r="B64" s="51" t="s">
        <v>143</v>
      </c>
      <c r="C64" s="37" t="s">
        <v>144</v>
      </c>
      <c r="D64" s="54">
        <v>2</v>
      </c>
      <c r="E64" s="38" t="s">
        <v>81</v>
      </c>
      <c r="F64" s="38" t="s">
        <v>81</v>
      </c>
      <c r="G64" s="38" t="s">
        <v>22</v>
      </c>
      <c r="H64" s="38" t="s">
        <v>23</v>
      </c>
      <c r="I64" s="38" t="s">
        <v>24</v>
      </c>
      <c r="J64" s="39">
        <v>30000000</v>
      </c>
      <c r="K64" s="39">
        <v>30000000</v>
      </c>
      <c r="L64" s="38" t="s">
        <v>24</v>
      </c>
      <c r="M64" s="40">
        <v>0</v>
      </c>
      <c r="N64" s="38" t="s">
        <v>25</v>
      </c>
      <c r="O64" s="38" t="s">
        <v>26</v>
      </c>
      <c r="P64" s="38" t="s">
        <v>36</v>
      </c>
      <c r="Q64" s="40">
        <v>3182653800</v>
      </c>
      <c r="R64" s="41" t="s">
        <v>142</v>
      </c>
    </row>
    <row r="65" spans="1:24" s="47" customFormat="1" ht="94.5" customHeight="1" x14ac:dyDescent="0.2">
      <c r="A65" s="1"/>
      <c r="B65" s="51" t="s">
        <v>145</v>
      </c>
      <c r="C65" s="48" t="s">
        <v>146</v>
      </c>
      <c r="D65" s="54">
        <v>3</v>
      </c>
      <c r="E65" s="40">
        <v>4</v>
      </c>
      <c r="F65" s="40">
        <v>4</v>
      </c>
      <c r="G65" s="40">
        <v>1</v>
      </c>
      <c r="H65" s="38" t="s">
        <v>23</v>
      </c>
      <c r="I65" s="38" t="s">
        <v>24</v>
      </c>
      <c r="J65" s="39">
        <v>80000000</v>
      </c>
      <c r="K65" s="39">
        <v>80000000</v>
      </c>
      <c r="L65" s="40">
        <v>0</v>
      </c>
      <c r="M65" s="40">
        <v>0</v>
      </c>
      <c r="N65" s="38" t="s">
        <v>25</v>
      </c>
      <c r="O65" s="38" t="s">
        <v>26</v>
      </c>
      <c r="P65" s="38" t="s">
        <v>36</v>
      </c>
      <c r="Q65" s="38" t="s">
        <v>44</v>
      </c>
      <c r="R65" s="41" t="s">
        <v>45</v>
      </c>
    </row>
    <row r="66" spans="1:24" s="47" customFormat="1" ht="54" customHeight="1" x14ac:dyDescent="0.2">
      <c r="A66" s="1"/>
      <c r="B66" s="51" t="s">
        <v>147</v>
      </c>
      <c r="C66" s="48" t="s">
        <v>148</v>
      </c>
      <c r="D66" s="40">
        <v>2</v>
      </c>
      <c r="E66" s="40">
        <v>3</v>
      </c>
      <c r="F66" s="40">
        <v>4</v>
      </c>
      <c r="G66" s="40">
        <v>1</v>
      </c>
      <c r="H66" s="38" t="s">
        <v>23</v>
      </c>
      <c r="I66" s="38" t="s">
        <v>24</v>
      </c>
      <c r="J66" s="39">
        <v>16000000</v>
      </c>
      <c r="K66" s="39">
        <v>7532200</v>
      </c>
      <c r="L66" s="38" t="s">
        <v>24</v>
      </c>
      <c r="M66" s="40">
        <v>0</v>
      </c>
      <c r="N66" s="38" t="s">
        <v>25</v>
      </c>
      <c r="O66" s="38" t="s">
        <v>26</v>
      </c>
      <c r="P66" s="38" t="s">
        <v>36</v>
      </c>
      <c r="Q66" s="40">
        <v>3162921353</v>
      </c>
      <c r="R66" s="61" t="s">
        <v>37</v>
      </c>
    </row>
    <row r="67" spans="1:24" s="47" customFormat="1" ht="72.75" customHeight="1" x14ac:dyDescent="0.2">
      <c r="A67" s="1"/>
      <c r="B67" s="51" t="s">
        <v>149</v>
      </c>
      <c r="C67" s="55" t="s">
        <v>150</v>
      </c>
      <c r="D67" s="40">
        <v>1</v>
      </c>
      <c r="E67" s="40">
        <v>2</v>
      </c>
      <c r="F67" s="40">
        <v>3</v>
      </c>
      <c r="G67" s="40">
        <v>1</v>
      </c>
      <c r="H67" s="38" t="s">
        <v>23</v>
      </c>
      <c r="I67" s="38" t="s">
        <v>24</v>
      </c>
      <c r="J67" s="39">
        <v>600000000</v>
      </c>
      <c r="K67" s="39">
        <v>600000000</v>
      </c>
      <c r="L67" s="38" t="s">
        <v>24</v>
      </c>
      <c r="M67" s="40">
        <v>0</v>
      </c>
      <c r="N67" s="38" t="s">
        <v>25</v>
      </c>
      <c r="O67" s="38" t="s">
        <v>26</v>
      </c>
      <c r="P67" s="38" t="s">
        <v>36</v>
      </c>
      <c r="Q67" s="40">
        <v>3173759698</v>
      </c>
      <c r="R67" s="94" t="s">
        <v>45</v>
      </c>
    </row>
    <row r="68" spans="1:24" s="47" customFormat="1" ht="42.75" customHeight="1" x14ac:dyDescent="0.2">
      <c r="A68" s="1"/>
      <c r="B68" s="51" t="s">
        <v>151</v>
      </c>
      <c r="C68" s="55" t="s">
        <v>152</v>
      </c>
      <c r="D68" s="40">
        <v>1</v>
      </c>
      <c r="E68" s="40">
        <v>2</v>
      </c>
      <c r="F68" s="40">
        <v>2</v>
      </c>
      <c r="G68" s="40">
        <v>1</v>
      </c>
      <c r="H68" s="38" t="s">
        <v>23</v>
      </c>
      <c r="I68" s="38" t="s">
        <v>24</v>
      </c>
      <c r="J68" s="39">
        <v>25000000</v>
      </c>
      <c r="K68" s="39">
        <v>25000000</v>
      </c>
      <c r="L68" s="38" t="s">
        <v>24</v>
      </c>
      <c r="M68" s="40">
        <v>0</v>
      </c>
      <c r="N68" s="38" t="s">
        <v>25</v>
      </c>
      <c r="O68" s="38" t="s">
        <v>26</v>
      </c>
      <c r="P68" s="38" t="s">
        <v>36</v>
      </c>
      <c r="Q68" s="40">
        <v>3006589235</v>
      </c>
      <c r="R68" s="41" t="s">
        <v>112</v>
      </c>
    </row>
    <row r="69" spans="1:24" s="47" customFormat="1" ht="42.75" customHeight="1" x14ac:dyDescent="0.2">
      <c r="A69" s="1"/>
      <c r="B69" s="51" t="s">
        <v>153</v>
      </c>
      <c r="C69" s="55" t="s">
        <v>154</v>
      </c>
      <c r="D69" s="40">
        <v>8</v>
      </c>
      <c r="E69" s="40">
        <v>9</v>
      </c>
      <c r="F69" s="40">
        <v>3</v>
      </c>
      <c r="G69" s="40">
        <v>1</v>
      </c>
      <c r="H69" s="38" t="s">
        <v>23</v>
      </c>
      <c r="I69" s="38" t="s">
        <v>24</v>
      </c>
      <c r="J69" s="39">
        <v>6000000</v>
      </c>
      <c r="K69" s="39">
        <v>6000000</v>
      </c>
      <c r="L69" s="38" t="s">
        <v>24</v>
      </c>
      <c r="M69" s="40">
        <v>0</v>
      </c>
      <c r="N69" s="38" t="s">
        <v>25</v>
      </c>
      <c r="O69" s="38" t="s">
        <v>26</v>
      </c>
      <c r="P69" s="38" t="s">
        <v>36</v>
      </c>
      <c r="Q69" s="40">
        <v>3006589235</v>
      </c>
      <c r="R69" s="41" t="s">
        <v>112</v>
      </c>
    </row>
    <row r="70" spans="1:24" s="47" customFormat="1" ht="80.25" customHeight="1" x14ac:dyDescent="0.2">
      <c r="A70" s="1"/>
      <c r="B70" s="51" t="s">
        <v>155</v>
      </c>
      <c r="C70" s="55" t="s">
        <v>156</v>
      </c>
      <c r="D70" s="40">
        <v>2</v>
      </c>
      <c r="E70" s="40">
        <v>3</v>
      </c>
      <c r="F70" s="40">
        <v>4</v>
      </c>
      <c r="G70" s="40">
        <v>1</v>
      </c>
      <c r="H70" s="38" t="s">
        <v>23</v>
      </c>
      <c r="I70" s="38" t="s">
        <v>24</v>
      </c>
      <c r="J70" s="39">
        <v>25000000</v>
      </c>
      <c r="K70" s="39">
        <v>25000000</v>
      </c>
      <c r="L70" s="38">
        <v>0</v>
      </c>
      <c r="M70" s="40">
        <v>0</v>
      </c>
      <c r="N70" s="38" t="s">
        <v>25</v>
      </c>
      <c r="O70" s="38" t="s">
        <v>26</v>
      </c>
      <c r="P70" s="38" t="s">
        <v>36</v>
      </c>
      <c r="Q70" s="40">
        <v>3006589235</v>
      </c>
      <c r="R70" s="50" t="s">
        <v>78</v>
      </c>
    </row>
    <row r="71" spans="1:24" s="47" customFormat="1" ht="48" customHeight="1" x14ac:dyDescent="0.2">
      <c r="A71" s="1"/>
      <c r="B71" s="51" t="s">
        <v>157</v>
      </c>
      <c r="C71" s="55" t="s">
        <v>158</v>
      </c>
      <c r="D71" s="40">
        <v>2</v>
      </c>
      <c r="E71" s="40">
        <v>3</v>
      </c>
      <c r="F71" s="40">
        <v>1</v>
      </c>
      <c r="G71" s="40">
        <v>1</v>
      </c>
      <c r="H71" s="38" t="s">
        <v>23</v>
      </c>
      <c r="I71" s="38" t="s">
        <v>24</v>
      </c>
      <c r="J71" s="39">
        <v>6000000</v>
      </c>
      <c r="K71" s="39">
        <v>6000000</v>
      </c>
      <c r="L71" s="38">
        <v>0</v>
      </c>
      <c r="M71" s="40">
        <v>0</v>
      </c>
      <c r="N71" s="38" t="s">
        <v>25</v>
      </c>
      <c r="O71" s="38" t="s">
        <v>26</v>
      </c>
      <c r="P71" s="38" t="s">
        <v>36</v>
      </c>
      <c r="Q71" s="40">
        <v>3006589235</v>
      </c>
      <c r="R71" s="62" t="s">
        <v>142</v>
      </c>
    </row>
    <row r="72" spans="1:24" s="47" customFormat="1" ht="42.75" customHeight="1" x14ac:dyDescent="0.2">
      <c r="A72" s="1"/>
      <c r="B72" s="51" t="s">
        <v>159</v>
      </c>
      <c r="C72" s="55" t="s">
        <v>160</v>
      </c>
      <c r="D72" s="40">
        <v>2</v>
      </c>
      <c r="E72" s="40">
        <v>3</v>
      </c>
      <c r="F72" s="40">
        <v>4</v>
      </c>
      <c r="G72" s="40">
        <v>1</v>
      </c>
      <c r="H72" s="38" t="s">
        <v>23</v>
      </c>
      <c r="I72" s="38" t="s">
        <v>24</v>
      </c>
      <c r="J72" s="39">
        <v>300000000</v>
      </c>
      <c r="K72" s="39">
        <v>300000000</v>
      </c>
      <c r="L72" s="38">
        <v>0</v>
      </c>
      <c r="M72" s="40">
        <v>0</v>
      </c>
      <c r="N72" s="38" t="s">
        <v>25</v>
      </c>
      <c r="O72" s="38" t="s">
        <v>26</v>
      </c>
      <c r="P72" s="38" t="s">
        <v>36</v>
      </c>
      <c r="Q72" s="40">
        <v>3006589235</v>
      </c>
      <c r="R72" s="62" t="s">
        <v>142</v>
      </c>
    </row>
    <row r="73" spans="1:24" s="47" customFormat="1" ht="46.5" customHeight="1" x14ac:dyDescent="0.2">
      <c r="A73" s="1"/>
      <c r="B73" s="51" t="s">
        <v>161</v>
      </c>
      <c r="C73" s="55" t="s">
        <v>162</v>
      </c>
      <c r="D73" s="40">
        <v>1</v>
      </c>
      <c r="E73" s="40">
        <v>2</v>
      </c>
      <c r="F73" s="40">
        <v>2</v>
      </c>
      <c r="G73" s="40">
        <v>1</v>
      </c>
      <c r="H73" s="38" t="s">
        <v>23</v>
      </c>
      <c r="I73" s="38" t="s">
        <v>24</v>
      </c>
      <c r="J73" s="39">
        <v>300000000</v>
      </c>
      <c r="K73" s="39">
        <v>300000000</v>
      </c>
      <c r="L73" s="40">
        <v>0</v>
      </c>
      <c r="M73" s="40">
        <v>0</v>
      </c>
      <c r="N73" s="38" t="s">
        <v>25</v>
      </c>
      <c r="O73" s="38" t="s">
        <v>26</v>
      </c>
      <c r="P73" s="38" t="s">
        <v>36</v>
      </c>
      <c r="Q73" s="40">
        <v>3182653800</v>
      </c>
      <c r="R73" s="62" t="s">
        <v>142</v>
      </c>
    </row>
    <row r="74" spans="1:24" s="47" customFormat="1" ht="54.75" customHeight="1" x14ac:dyDescent="0.2">
      <c r="A74" s="1"/>
      <c r="B74" s="51" t="s">
        <v>163</v>
      </c>
      <c r="C74" s="55" t="s">
        <v>164</v>
      </c>
      <c r="D74" s="40">
        <v>1</v>
      </c>
      <c r="E74" s="40">
        <v>2</v>
      </c>
      <c r="F74" s="40">
        <v>2</v>
      </c>
      <c r="G74" s="40">
        <v>1</v>
      </c>
      <c r="H74" s="38" t="s">
        <v>23</v>
      </c>
      <c r="I74" s="38" t="s">
        <v>24</v>
      </c>
      <c r="J74" s="39">
        <v>15000000</v>
      </c>
      <c r="K74" s="39">
        <v>15000000</v>
      </c>
      <c r="L74" s="40">
        <v>0</v>
      </c>
      <c r="M74" s="40">
        <v>0</v>
      </c>
      <c r="N74" s="38" t="s">
        <v>25</v>
      </c>
      <c r="O74" s="38" t="s">
        <v>26</v>
      </c>
      <c r="P74" s="38" t="s">
        <v>36</v>
      </c>
      <c r="Q74" s="40">
        <v>3182653800</v>
      </c>
      <c r="R74" s="62" t="s">
        <v>142</v>
      </c>
    </row>
    <row r="75" spans="1:24" s="47" customFormat="1" ht="54.75" customHeight="1" x14ac:dyDescent="0.2">
      <c r="A75" s="1"/>
      <c r="B75" s="86" t="s">
        <v>165</v>
      </c>
      <c r="C75" s="55" t="s">
        <v>166</v>
      </c>
      <c r="D75" s="54">
        <v>8</v>
      </c>
      <c r="E75" s="54">
        <v>9</v>
      </c>
      <c r="F75" s="54">
        <v>6</v>
      </c>
      <c r="G75" s="54">
        <v>1</v>
      </c>
      <c r="H75" s="38" t="s">
        <v>23</v>
      </c>
      <c r="I75" s="57" t="s">
        <v>24</v>
      </c>
      <c r="J75" s="39">
        <v>13696900</v>
      </c>
      <c r="K75" s="39">
        <v>13696900</v>
      </c>
      <c r="L75" s="57" t="s">
        <v>24</v>
      </c>
      <c r="M75" s="57" t="s">
        <v>24</v>
      </c>
      <c r="N75" s="57" t="s">
        <v>25</v>
      </c>
      <c r="O75" s="57" t="s">
        <v>26</v>
      </c>
      <c r="P75" s="38" t="s">
        <v>36</v>
      </c>
      <c r="Q75" s="54">
        <v>3108722592</v>
      </c>
      <c r="R75" s="41" t="s">
        <v>167</v>
      </c>
      <c r="X75" s="64"/>
    </row>
    <row r="76" spans="1:24" s="47" customFormat="1" ht="56.25" customHeight="1" x14ac:dyDescent="0.2">
      <c r="A76" s="1"/>
      <c r="B76" s="51" t="s">
        <v>168</v>
      </c>
      <c r="C76" s="55" t="s">
        <v>169</v>
      </c>
      <c r="D76" s="40">
        <v>2</v>
      </c>
      <c r="E76" s="40">
        <v>3</v>
      </c>
      <c r="F76" s="40">
        <v>6</v>
      </c>
      <c r="G76" s="40" t="s">
        <v>22</v>
      </c>
      <c r="H76" s="38" t="s">
        <v>23</v>
      </c>
      <c r="I76" s="57" t="s">
        <v>24</v>
      </c>
      <c r="J76" s="39">
        <v>50000000</v>
      </c>
      <c r="K76" s="39">
        <f>+(J76/6)*3</f>
        <v>25000000</v>
      </c>
      <c r="L76" s="57">
        <v>0</v>
      </c>
      <c r="M76" s="57">
        <v>0</v>
      </c>
      <c r="N76" s="57" t="s">
        <v>25</v>
      </c>
      <c r="O76" s="57" t="s">
        <v>26</v>
      </c>
      <c r="P76" s="38" t="s">
        <v>36</v>
      </c>
      <c r="Q76" s="40" t="s">
        <v>44</v>
      </c>
      <c r="R76" s="62" t="s">
        <v>45</v>
      </c>
    </row>
    <row r="77" spans="1:24" ht="38.25" x14ac:dyDescent="0.2">
      <c r="B77" s="36" t="s">
        <v>170</v>
      </c>
      <c r="C77" s="65" t="s">
        <v>171</v>
      </c>
      <c r="D77" s="67">
        <v>2</v>
      </c>
      <c r="E77" s="67">
        <v>3</v>
      </c>
      <c r="F77" s="67">
        <v>12</v>
      </c>
      <c r="G77" s="67">
        <v>1</v>
      </c>
      <c r="H77" s="38" t="s">
        <v>23</v>
      </c>
      <c r="I77" s="38" t="s">
        <v>24</v>
      </c>
      <c r="J77" s="39">
        <v>30000000</v>
      </c>
      <c r="K77" s="39">
        <v>30000000</v>
      </c>
      <c r="L77" s="38">
        <v>0</v>
      </c>
      <c r="M77" s="67">
        <v>0</v>
      </c>
      <c r="N77" s="68" t="s">
        <v>25</v>
      </c>
      <c r="O77" s="38" t="s">
        <v>26</v>
      </c>
      <c r="P77" s="69" t="s">
        <v>172</v>
      </c>
      <c r="Q77" s="66">
        <v>3118269501</v>
      </c>
      <c r="R77" s="70" t="s">
        <v>173</v>
      </c>
    </row>
    <row r="78" spans="1:24" s="47" customFormat="1" ht="38.25" x14ac:dyDescent="0.2">
      <c r="A78" s="1"/>
      <c r="B78" s="36" t="s">
        <v>174</v>
      </c>
      <c r="C78" s="65" t="s">
        <v>175</v>
      </c>
      <c r="D78" s="67">
        <v>2</v>
      </c>
      <c r="E78" s="67">
        <v>3</v>
      </c>
      <c r="F78" s="67">
        <v>12</v>
      </c>
      <c r="G78" s="67">
        <v>1</v>
      </c>
      <c r="H78" s="38" t="s">
        <v>23</v>
      </c>
      <c r="I78" s="38" t="s">
        <v>24</v>
      </c>
      <c r="J78" s="39">
        <v>30000000</v>
      </c>
      <c r="K78" s="39">
        <v>30000000</v>
      </c>
      <c r="L78" s="38">
        <v>0</v>
      </c>
      <c r="M78" s="67">
        <v>0</v>
      </c>
      <c r="N78" s="38" t="s">
        <v>25</v>
      </c>
      <c r="O78" s="38" t="s">
        <v>26</v>
      </c>
      <c r="P78" s="69" t="s">
        <v>172</v>
      </c>
      <c r="Q78" s="66">
        <v>3118269501</v>
      </c>
      <c r="R78" s="70" t="s">
        <v>173</v>
      </c>
    </row>
    <row r="79" spans="1:24" s="47" customFormat="1" ht="51" x14ac:dyDescent="0.2">
      <c r="A79" s="1"/>
      <c r="B79" s="36" t="s">
        <v>176</v>
      </c>
      <c r="C79" s="65" t="s">
        <v>177</v>
      </c>
      <c r="D79" s="67">
        <v>2</v>
      </c>
      <c r="E79" s="67">
        <v>3</v>
      </c>
      <c r="F79" s="67">
        <v>6</v>
      </c>
      <c r="G79" s="67">
        <v>1</v>
      </c>
      <c r="H79" s="38" t="s">
        <v>23</v>
      </c>
      <c r="I79" s="38" t="s">
        <v>24</v>
      </c>
      <c r="J79" s="39">
        <v>25000000</v>
      </c>
      <c r="K79" s="39">
        <v>25000000</v>
      </c>
      <c r="L79" s="38">
        <v>0</v>
      </c>
      <c r="M79" s="67">
        <v>0</v>
      </c>
      <c r="N79" s="38" t="s">
        <v>25</v>
      </c>
      <c r="O79" s="38" t="s">
        <v>26</v>
      </c>
      <c r="P79" s="69" t="s">
        <v>172</v>
      </c>
      <c r="Q79" s="66">
        <v>3118269501</v>
      </c>
      <c r="R79" s="70" t="s">
        <v>173</v>
      </c>
    </row>
    <row r="80" spans="1:24" s="47" customFormat="1" ht="38.25" x14ac:dyDescent="0.2">
      <c r="A80" s="1"/>
      <c r="B80" s="36" t="s">
        <v>178</v>
      </c>
      <c r="C80" s="65" t="s">
        <v>179</v>
      </c>
      <c r="D80" s="67">
        <v>2</v>
      </c>
      <c r="E80" s="67">
        <v>3</v>
      </c>
      <c r="F80" s="67">
        <v>4</v>
      </c>
      <c r="G80" s="67">
        <v>1</v>
      </c>
      <c r="H80" s="38" t="s">
        <v>23</v>
      </c>
      <c r="I80" s="38" t="s">
        <v>24</v>
      </c>
      <c r="J80" s="39">
        <v>25000000</v>
      </c>
      <c r="K80" s="39">
        <v>25000000</v>
      </c>
      <c r="L80" s="38">
        <v>0</v>
      </c>
      <c r="M80" s="67">
        <v>0</v>
      </c>
      <c r="N80" s="38" t="s">
        <v>25</v>
      </c>
      <c r="O80" s="38" t="s">
        <v>26</v>
      </c>
      <c r="P80" s="69" t="s">
        <v>172</v>
      </c>
      <c r="Q80" s="66">
        <v>3118269501</v>
      </c>
      <c r="R80" s="70" t="s">
        <v>173</v>
      </c>
    </row>
    <row r="81" spans="1:18" s="47" customFormat="1" ht="38.25" x14ac:dyDescent="0.2">
      <c r="A81" s="1"/>
      <c r="B81" s="36" t="s">
        <v>180</v>
      </c>
      <c r="C81" s="65" t="s">
        <v>181</v>
      </c>
      <c r="D81" s="67">
        <v>1</v>
      </c>
      <c r="E81" s="67">
        <v>1</v>
      </c>
      <c r="F81" s="67">
        <v>1</v>
      </c>
      <c r="G81" s="67">
        <v>1</v>
      </c>
      <c r="H81" s="38" t="s">
        <v>23</v>
      </c>
      <c r="I81" s="38" t="s">
        <v>24</v>
      </c>
      <c r="J81" s="39">
        <v>60000000</v>
      </c>
      <c r="K81" s="39">
        <v>60000000</v>
      </c>
      <c r="L81" s="38">
        <v>0</v>
      </c>
      <c r="M81" s="67">
        <v>0</v>
      </c>
      <c r="N81" s="38" t="s">
        <v>25</v>
      </c>
      <c r="O81" s="38" t="s">
        <v>26</v>
      </c>
      <c r="P81" s="69" t="s">
        <v>172</v>
      </c>
      <c r="Q81" s="66">
        <v>3118269501</v>
      </c>
      <c r="R81" s="70" t="s">
        <v>173</v>
      </c>
    </row>
    <row r="82" spans="1:18" s="47" customFormat="1" ht="54" customHeight="1" x14ac:dyDescent="0.2">
      <c r="A82" s="1"/>
      <c r="B82" s="91" t="s">
        <v>182</v>
      </c>
      <c r="C82" s="65" t="s">
        <v>183</v>
      </c>
      <c r="D82" s="67">
        <v>2</v>
      </c>
      <c r="E82" s="67">
        <v>3</v>
      </c>
      <c r="F82" s="67">
        <v>6</v>
      </c>
      <c r="G82" s="67">
        <v>1</v>
      </c>
      <c r="H82" s="38" t="s">
        <v>23</v>
      </c>
      <c r="I82" s="38" t="s">
        <v>24</v>
      </c>
      <c r="J82" s="39">
        <v>30000000</v>
      </c>
      <c r="K82" s="39">
        <v>30000000</v>
      </c>
      <c r="L82" s="38">
        <v>0</v>
      </c>
      <c r="M82" s="67">
        <v>0</v>
      </c>
      <c r="N82" s="38" t="s">
        <v>25</v>
      </c>
      <c r="O82" s="38" t="s">
        <v>26</v>
      </c>
      <c r="P82" s="69" t="s">
        <v>172</v>
      </c>
      <c r="Q82" s="66">
        <v>3118269501</v>
      </c>
      <c r="R82" s="70" t="s">
        <v>173</v>
      </c>
    </row>
    <row r="83" spans="1:18" s="47" customFormat="1" ht="89.25" x14ac:dyDescent="0.2">
      <c r="A83" s="1"/>
      <c r="B83" s="36" t="s">
        <v>184</v>
      </c>
      <c r="C83" s="71" t="s">
        <v>185</v>
      </c>
      <c r="D83" s="67">
        <v>9</v>
      </c>
      <c r="E83" s="67">
        <v>10</v>
      </c>
      <c r="F83" s="67">
        <v>3</v>
      </c>
      <c r="G83" s="67">
        <v>1</v>
      </c>
      <c r="H83" s="38" t="s">
        <v>23</v>
      </c>
      <c r="I83" s="38" t="s">
        <v>24</v>
      </c>
      <c r="J83" s="39">
        <v>20000000</v>
      </c>
      <c r="K83" s="39">
        <v>20000000</v>
      </c>
      <c r="L83" s="38">
        <v>0</v>
      </c>
      <c r="M83" s="67">
        <v>0</v>
      </c>
      <c r="N83" s="38" t="s">
        <v>25</v>
      </c>
      <c r="O83" s="38" t="s">
        <v>26</v>
      </c>
      <c r="P83" s="69" t="s">
        <v>172</v>
      </c>
      <c r="Q83" s="66">
        <v>3118269501</v>
      </c>
      <c r="R83" s="70" t="s">
        <v>173</v>
      </c>
    </row>
    <row r="84" spans="1:18" s="47" customFormat="1" ht="114" customHeight="1" x14ac:dyDescent="0.2">
      <c r="A84" s="1"/>
      <c r="B84" s="36" t="s">
        <v>186</v>
      </c>
      <c r="C84" s="95" t="s">
        <v>187</v>
      </c>
      <c r="D84" s="67">
        <v>10</v>
      </c>
      <c r="E84" s="67">
        <v>11</v>
      </c>
      <c r="F84" s="67"/>
      <c r="G84" s="67">
        <v>1</v>
      </c>
      <c r="H84" s="38" t="s">
        <v>23</v>
      </c>
      <c r="I84" s="38" t="s">
        <v>24</v>
      </c>
      <c r="J84" s="39">
        <v>10771400</v>
      </c>
      <c r="K84" s="39">
        <v>10771400</v>
      </c>
      <c r="L84" s="38">
        <v>0</v>
      </c>
      <c r="M84" s="67">
        <v>0</v>
      </c>
      <c r="N84" s="38" t="s">
        <v>25</v>
      </c>
      <c r="O84" s="38" t="s">
        <v>26</v>
      </c>
      <c r="P84" s="69" t="s">
        <v>172</v>
      </c>
      <c r="Q84" s="66">
        <v>3118269501</v>
      </c>
      <c r="R84" s="70" t="s">
        <v>173</v>
      </c>
    </row>
    <row r="85" spans="1:18" s="47" customFormat="1" ht="38.25" x14ac:dyDescent="0.2">
      <c r="A85" s="1"/>
      <c r="B85" s="36" t="s">
        <v>178</v>
      </c>
      <c r="C85" s="65" t="s">
        <v>188</v>
      </c>
      <c r="D85" s="67">
        <v>2</v>
      </c>
      <c r="E85" s="67">
        <v>2</v>
      </c>
      <c r="F85" s="67">
        <v>6</v>
      </c>
      <c r="G85" s="67">
        <v>1</v>
      </c>
      <c r="H85" s="38" t="s">
        <v>23</v>
      </c>
      <c r="I85" s="38" t="s">
        <v>24</v>
      </c>
      <c r="J85" s="39">
        <v>50000000</v>
      </c>
      <c r="K85" s="39">
        <v>50000000</v>
      </c>
      <c r="L85" s="38">
        <v>0</v>
      </c>
      <c r="M85" s="67">
        <v>0</v>
      </c>
      <c r="N85" s="38" t="s">
        <v>25</v>
      </c>
      <c r="O85" s="38" t="s">
        <v>26</v>
      </c>
      <c r="P85" s="69" t="s">
        <v>172</v>
      </c>
      <c r="Q85" s="66">
        <v>3118269501</v>
      </c>
      <c r="R85" s="70" t="s">
        <v>173</v>
      </c>
    </row>
    <row r="86" spans="1:18" s="47" customFormat="1" ht="38.25" x14ac:dyDescent="0.2">
      <c r="A86" s="1"/>
      <c r="B86" s="36" t="s">
        <v>178</v>
      </c>
      <c r="C86" s="72" t="s">
        <v>189</v>
      </c>
      <c r="D86" s="67">
        <v>1</v>
      </c>
      <c r="E86" s="67">
        <v>1</v>
      </c>
      <c r="F86" s="67">
        <v>4</v>
      </c>
      <c r="G86" s="67">
        <v>1</v>
      </c>
      <c r="H86" s="38" t="s">
        <v>23</v>
      </c>
      <c r="I86" s="38" t="s">
        <v>24</v>
      </c>
      <c r="J86" s="39">
        <v>15000000</v>
      </c>
      <c r="K86" s="39">
        <v>15000000</v>
      </c>
      <c r="L86" s="38">
        <v>0</v>
      </c>
      <c r="M86" s="67">
        <v>0</v>
      </c>
      <c r="N86" s="38" t="s">
        <v>25</v>
      </c>
      <c r="O86" s="38" t="s">
        <v>26</v>
      </c>
      <c r="P86" s="69" t="s">
        <v>172</v>
      </c>
      <c r="Q86" s="66">
        <v>3118269501</v>
      </c>
      <c r="R86" s="70" t="s">
        <v>173</v>
      </c>
    </row>
    <row r="87" spans="1:18" s="47" customFormat="1" ht="38.25" x14ac:dyDescent="0.2">
      <c r="A87" s="1"/>
      <c r="B87" s="36" t="s">
        <v>178</v>
      </c>
      <c r="C87" s="72" t="s">
        <v>190</v>
      </c>
      <c r="D87" s="67">
        <v>1</v>
      </c>
      <c r="E87" s="67">
        <v>1</v>
      </c>
      <c r="F87" s="67">
        <v>4</v>
      </c>
      <c r="G87" s="67">
        <v>1</v>
      </c>
      <c r="H87" s="38" t="s">
        <v>23</v>
      </c>
      <c r="I87" s="38" t="s">
        <v>24</v>
      </c>
      <c r="J87" s="39">
        <v>19250000</v>
      </c>
      <c r="K87" s="39">
        <v>19250000</v>
      </c>
      <c r="L87" s="38">
        <v>0</v>
      </c>
      <c r="M87" s="67">
        <v>0</v>
      </c>
      <c r="N87" s="38" t="s">
        <v>25</v>
      </c>
      <c r="O87" s="38" t="s">
        <v>26</v>
      </c>
      <c r="P87" s="69" t="s">
        <v>172</v>
      </c>
      <c r="Q87" s="66">
        <v>3118269501</v>
      </c>
      <c r="R87" s="70" t="s">
        <v>173</v>
      </c>
    </row>
    <row r="88" spans="1:18" s="47" customFormat="1" ht="38.25" x14ac:dyDescent="0.2">
      <c r="A88" s="1"/>
      <c r="B88" s="36" t="s">
        <v>191</v>
      </c>
      <c r="C88" s="73" t="s">
        <v>192</v>
      </c>
      <c r="D88" s="67">
        <v>3</v>
      </c>
      <c r="E88" s="67">
        <v>4</v>
      </c>
      <c r="F88" s="67">
        <v>12</v>
      </c>
      <c r="G88" s="67">
        <v>1</v>
      </c>
      <c r="H88" s="38" t="s">
        <v>23</v>
      </c>
      <c r="I88" s="38" t="s">
        <v>24</v>
      </c>
      <c r="J88" s="39">
        <v>17012246664</v>
      </c>
      <c r="K88" s="39">
        <v>17012246664</v>
      </c>
      <c r="L88" s="38">
        <v>0</v>
      </c>
      <c r="M88" s="67">
        <v>0</v>
      </c>
      <c r="N88" s="38" t="s">
        <v>25</v>
      </c>
      <c r="O88" s="38" t="s">
        <v>26</v>
      </c>
      <c r="P88" s="69" t="s">
        <v>172</v>
      </c>
      <c r="Q88" s="66">
        <v>3118269501</v>
      </c>
      <c r="R88" s="70" t="s">
        <v>173</v>
      </c>
    </row>
    <row r="89" spans="1:18" s="47" customFormat="1" ht="63.75" x14ac:dyDescent="0.2">
      <c r="A89" s="1"/>
      <c r="B89" s="91" t="s">
        <v>193</v>
      </c>
      <c r="C89" s="65" t="s">
        <v>194</v>
      </c>
      <c r="D89" s="67">
        <v>2</v>
      </c>
      <c r="E89" s="67">
        <v>3</v>
      </c>
      <c r="F89" s="67">
        <v>2</v>
      </c>
      <c r="G89" s="67">
        <v>1</v>
      </c>
      <c r="H89" s="38" t="s">
        <v>23</v>
      </c>
      <c r="I89" s="38" t="s">
        <v>24</v>
      </c>
      <c r="J89" s="39">
        <v>6000000</v>
      </c>
      <c r="K89" s="39">
        <v>6000000</v>
      </c>
      <c r="L89" s="38">
        <v>0</v>
      </c>
      <c r="M89" s="67">
        <v>0</v>
      </c>
      <c r="N89" s="38" t="s">
        <v>25</v>
      </c>
      <c r="O89" s="38" t="s">
        <v>26</v>
      </c>
      <c r="P89" s="69" t="s">
        <v>172</v>
      </c>
      <c r="Q89" s="66">
        <v>3118269501</v>
      </c>
      <c r="R89" s="70" t="s">
        <v>173</v>
      </c>
    </row>
    <row r="90" spans="1:18" s="47" customFormat="1" ht="51" x14ac:dyDescent="0.2">
      <c r="A90" s="1"/>
      <c r="B90" s="92" t="s">
        <v>178</v>
      </c>
      <c r="C90" s="65" t="s">
        <v>195</v>
      </c>
      <c r="D90" s="67">
        <v>3</v>
      </c>
      <c r="E90" s="67">
        <v>3</v>
      </c>
      <c r="F90" s="67">
        <v>2</v>
      </c>
      <c r="G90" s="67">
        <v>1</v>
      </c>
      <c r="H90" s="38" t="s">
        <v>23</v>
      </c>
      <c r="I90" s="38" t="s">
        <v>24</v>
      </c>
      <c r="J90" s="39">
        <v>24449450</v>
      </c>
      <c r="K90" s="39">
        <v>24449450</v>
      </c>
      <c r="L90" s="38">
        <v>0</v>
      </c>
      <c r="M90" s="67">
        <v>0</v>
      </c>
      <c r="N90" s="38" t="s">
        <v>25</v>
      </c>
      <c r="O90" s="38" t="s">
        <v>26</v>
      </c>
      <c r="P90" s="69" t="s">
        <v>172</v>
      </c>
      <c r="Q90" s="66">
        <v>3118269501</v>
      </c>
      <c r="R90" s="70" t="s">
        <v>173</v>
      </c>
    </row>
    <row r="91" spans="1:18" s="47" customFormat="1" ht="69" customHeight="1" x14ac:dyDescent="0.2">
      <c r="A91" s="1"/>
      <c r="B91" s="36" t="s">
        <v>196</v>
      </c>
      <c r="C91" s="74" t="s">
        <v>197</v>
      </c>
      <c r="D91" s="40">
        <v>2</v>
      </c>
      <c r="E91" s="40">
        <v>3</v>
      </c>
      <c r="F91" s="40">
        <v>10</v>
      </c>
      <c r="G91" s="40">
        <v>1</v>
      </c>
      <c r="H91" s="38" t="s">
        <v>23</v>
      </c>
      <c r="I91" s="38" t="s">
        <v>24</v>
      </c>
      <c r="J91" s="39">
        <v>361998000</v>
      </c>
      <c r="K91" s="39">
        <v>361998000</v>
      </c>
      <c r="L91" s="38">
        <v>0</v>
      </c>
      <c r="M91" s="40">
        <v>0</v>
      </c>
      <c r="N91" s="38" t="s">
        <v>25</v>
      </c>
      <c r="O91" s="38" t="s">
        <v>26</v>
      </c>
      <c r="P91" s="54" t="s">
        <v>198</v>
      </c>
      <c r="Q91" s="40">
        <v>3228159899</v>
      </c>
      <c r="R91" s="70" t="s">
        <v>199</v>
      </c>
    </row>
    <row r="92" spans="1:18" s="47" customFormat="1" ht="43.5" customHeight="1" x14ac:dyDescent="0.2">
      <c r="A92" s="1"/>
      <c r="B92" s="51" t="s">
        <v>200</v>
      </c>
      <c r="C92" s="55" t="s">
        <v>201</v>
      </c>
      <c r="D92" s="40">
        <v>1</v>
      </c>
      <c r="E92" s="40">
        <v>2</v>
      </c>
      <c r="F92" s="40">
        <v>2</v>
      </c>
      <c r="G92" s="40">
        <v>1</v>
      </c>
      <c r="H92" s="38" t="s">
        <v>23</v>
      </c>
      <c r="I92" s="38" t="s">
        <v>24</v>
      </c>
      <c r="J92" s="39">
        <v>25000000</v>
      </c>
      <c r="K92" s="39">
        <v>75000000</v>
      </c>
      <c r="L92" s="38">
        <v>0</v>
      </c>
      <c r="M92" s="40">
        <v>0</v>
      </c>
      <c r="N92" s="38" t="s">
        <v>25</v>
      </c>
      <c r="O92" s="38" t="s">
        <v>26</v>
      </c>
      <c r="P92" s="54" t="s">
        <v>198</v>
      </c>
      <c r="Q92" s="40">
        <v>3228159899</v>
      </c>
      <c r="R92" s="50" t="s">
        <v>199</v>
      </c>
    </row>
    <row r="93" spans="1:18" s="47" customFormat="1" ht="38.25" x14ac:dyDescent="0.2">
      <c r="A93" s="1"/>
      <c r="B93" s="51" t="s">
        <v>202</v>
      </c>
      <c r="C93" s="55" t="s">
        <v>203</v>
      </c>
      <c r="D93" s="40">
        <v>3</v>
      </c>
      <c r="E93" s="40">
        <v>4</v>
      </c>
      <c r="F93" s="40">
        <v>9</v>
      </c>
      <c r="G93" s="40">
        <v>1</v>
      </c>
      <c r="H93" s="38" t="s">
        <v>23</v>
      </c>
      <c r="I93" s="38" t="s">
        <v>24</v>
      </c>
      <c r="J93" s="39">
        <v>75000000</v>
      </c>
      <c r="K93" s="39">
        <v>75000000</v>
      </c>
      <c r="L93" s="38">
        <v>0</v>
      </c>
      <c r="M93" s="40">
        <v>0</v>
      </c>
      <c r="N93" s="38" t="s">
        <v>25</v>
      </c>
      <c r="O93" s="38" t="s">
        <v>26</v>
      </c>
      <c r="P93" s="54" t="s">
        <v>198</v>
      </c>
      <c r="Q93" s="40">
        <v>3228159899</v>
      </c>
      <c r="R93" s="50" t="s">
        <v>199</v>
      </c>
    </row>
    <row r="94" spans="1:18" s="47" customFormat="1" ht="44.25" customHeight="1" x14ac:dyDescent="0.2">
      <c r="A94" s="1"/>
      <c r="B94" s="36" t="s">
        <v>200</v>
      </c>
      <c r="C94" s="75" t="s">
        <v>204</v>
      </c>
      <c r="D94" s="40">
        <v>2</v>
      </c>
      <c r="E94" s="40">
        <v>3</v>
      </c>
      <c r="F94" s="40">
        <v>3</v>
      </c>
      <c r="G94" s="40">
        <v>1</v>
      </c>
      <c r="H94" s="38" t="s">
        <v>23</v>
      </c>
      <c r="I94" s="38" t="s">
        <v>24</v>
      </c>
      <c r="J94" s="39">
        <v>480000000</v>
      </c>
      <c r="K94" s="39">
        <v>1760000000</v>
      </c>
      <c r="L94" s="38">
        <v>0</v>
      </c>
      <c r="M94" s="40">
        <v>0</v>
      </c>
      <c r="N94" s="38" t="s">
        <v>25</v>
      </c>
      <c r="O94" s="38" t="s">
        <v>26</v>
      </c>
      <c r="P94" s="54" t="s">
        <v>198</v>
      </c>
      <c r="Q94" s="40">
        <v>3228159899</v>
      </c>
      <c r="R94" s="50" t="s">
        <v>199</v>
      </c>
    </row>
    <row r="95" spans="1:18" s="47" customFormat="1" ht="63.75" x14ac:dyDescent="0.2">
      <c r="A95" s="1"/>
      <c r="B95" s="36" t="s">
        <v>205</v>
      </c>
      <c r="C95" s="55" t="s">
        <v>206</v>
      </c>
      <c r="D95" s="40">
        <v>5</v>
      </c>
      <c r="E95" s="40">
        <v>6</v>
      </c>
      <c r="F95" s="40">
        <v>3</v>
      </c>
      <c r="G95" s="40">
        <v>1</v>
      </c>
      <c r="H95" s="38" t="s">
        <v>23</v>
      </c>
      <c r="I95" s="38" t="s">
        <v>24</v>
      </c>
      <c r="J95" s="39">
        <v>6000000</v>
      </c>
      <c r="K95" s="39">
        <f>+F95*J95</f>
        <v>18000000</v>
      </c>
      <c r="L95" s="38">
        <v>0</v>
      </c>
      <c r="M95" s="40">
        <v>0</v>
      </c>
      <c r="N95" s="38" t="s">
        <v>25</v>
      </c>
      <c r="O95" s="38" t="s">
        <v>26</v>
      </c>
      <c r="P95" s="54" t="s">
        <v>198</v>
      </c>
      <c r="Q95" s="40">
        <v>3228159899</v>
      </c>
      <c r="R95" s="50" t="s">
        <v>199</v>
      </c>
    </row>
    <row r="96" spans="1:18" s="47" customFormat="1" ht="38.25" x14ac:dyDescent="0.2">
      <c r="A96" s="1"/>
      <c r="B96" s="36" t="s">
        <v>200</v>
      </c>
      <c r="C96" s="55" t="s">
        <v>207</v>
      </c>
      <c r="D96" s="40">
        <v>3</v>
      </c>
      <c r="E96" s="40">
        <v>4</v>
      </c>
      <c r="F96" s="40">
        <v>2</v>
      </c>
      <c r="G96" s="40">
        <v>1</v>
      </c>
      <c r="H96" s="38" t="s">
        <v>23</v>
      </c>
      <c r="I96" s="38" t="s">
        <v>24</v>
      </c>
      <c r="J96" s="39">
        <v>20000000</v>
      </c>
      <c r="K96" s="39">
        <v>60000000</v>
      </c>
      <c r="L96" s="38">
        <v>0</v>
      </c>
      <c r="M96" s="40">
        <v>0</v>
      </c>
      <c r="N96" s="38" t="s">
        <v>25</v>
      </c>
      <c r="O96" s="38" t="s">
        <v>26</v>
      </c>
      <c r="P96" s="54" t="s">
        <v>198</v>
      </c>
      <c r="Q96" s="40">
        <v>3228159899</v>
      </c>
      <c r="R96" s="50" t="s">
        <v>199</v>
      </c>
    </row>
    <row r="97" spans="1:18" s="47" customFormat="1" ht="76.5" x14ac:dyDescent="0.2">
      <c r="A97" s="1"/>
      <c r="B97" s="36" t="s">
        <v>205</v>
      </c>
      <c r="C97" s="55" t="s">
        <v>208</v>
      </c>
      <c r="D97" s="40">
        <v>1</v>
      </c>
      <c r="E97" s="40">
        <v>2</v>
      </c>
      <c r="F97" s="40">
        <v>4</v>
      </c>
      <c r="G97" s="40">
        <v>1</v>
      </c>
      <c r="H97" s="38" t="s">
        <v>23</v>
      </c>
      <c r="I97" s="38" t="s">
        <v>24</v>
      </c>
      <c r="J97" s="39">
        <v>4866344</v>
      </c>
      <c r="K97" s="39">
        <v>8516102</v>
      </c>
      <c r="L97" s="38">
        <v>0</v>
      </c>
      <c r="M97" s="40">
        <v>0</v>
      </c>
      <c r="N97" s="38" t="s">
        <v>25</v>
      </c>
      <c r="O97" s="38" t="s">
        <v>26</v>
      </c>
      <c r="P97" s="54" t="s">
        <v>198</v>
      </c>
      <c r="Q97" s="40">
        <v>3228159899</v>
      </c>
      <c r="R97" s="50" t="s">
        <v>199</v>
      </c>
    </row>
    <row r="98" spans="1:18" s="47" customFormat="1" ht="36" customHeight="1" x14ac:dyDescent="0.2">
      <c r="A98" s="1"/>
      <c r="B98" s="36" t="s">
        <v>209</v>
      </c>
      <c r="C98" s="55" t="s">
        <v>210</v>
      </c>
      <c r="D98" s="40">
        <v>2</v>
      </c>
      <c r="E98" s="40">
        <v>3</v>
      </c>
      <c r="F98" s="40">
        <v>2</v>
      </c>
      <c r="G98" s="40">
        <v>1</v>
      </c>
      <c r="H98" s="38" t="s">
        <v>23</v>
      </c>
      <c r="I98" s="38" t="s">
        <v>24</v>
      </c>
      <c r="J98" s="39">
        <v>8262553</v>
      </c>
      <c r="K98" s="39">
        <f>J98*4</f>
        <v>33050212</v>
      </c>
      <c r="L98" s="38">
        <v>0</v>
      </c>
      <c r="M98" s="40">
        <v>0</v>
      </c>
      <c r="N98" s="38" t="s">
        <v>25</v>
      </c>
      <c r="O98" s="38" t="s">
        <v>26</v>
      </c>
      <c r="P98" s="54" t="s">
        <v>198</v>
      </c>
      <c r="Q98" s="40">
        <v>3228159899</v>
      </c>
      <c r="R98" s="50" t="s">
        <v>199</v>
      </c>
    </row>
    <row r="99" spans="1:18" s="47" customFormat="1" ht="37.5" customHeight="1" x14ac:dyDescent="0.2">
      <c r="A99" s="1"/>
      <c r="B99" s="36" t="s">
        <v>211</v>
      </c>
      <c r="C99" s="55" t="s">
        <v>212</v>
      </c>
      <c r="D99" s="40">
        <v>4</v>
      </c>
      <c r="E99" s="40">
        <v>5</v>
      </c>
      <c r="F99" s="40">
        <v>3</v>
      </c>
      <c r="G99" s="40">
        <v>1</v>
      </c>
      <c r="H99" s="38" t="s">
        <v>23</v>
      </c>
      <c r="I99" s="38" t="s">
        <v>24</v>
      </c>
      <c r="J99" s="39">
        <f>(4200000*3)*1.04</f>
        <v>13104000</v>
      </c>
      <c r="K99" s="39">
        <f>+J99*4</f>
        <v>52416000</v>
      </c>
      <c r="L99" s="38">
        <v>0</v>
      </c>
      <c r="M99" s="40">
        <v>0</v>
      </c>
      <c r="N99" s="38" t="s">
        <v>25</v>
      </c>
      <c r="O99" s="38" t="s">
        <v>26</v>
      </c>
      <c r="P99" s="54" t="s">
        <v>198</v>
      </c>
      <c r="Q99" s="40">
        <v>3228159899</v>
      </c>
      <c r="R99" s="50" t="s">
        <v>199</v>
      </c>
    </row>
    <row r="100" spans="1:18" s="47" customFormat="1" ht="36" customHeight="1" x14ac:dyDescent="0.2">
      <c r="A100" s="1"/>
      <c r="B100" s="36" t="s">
        <v>211</v>
      </c>
      <c r="C100" s="55" t="s">
        <v>213</v>
      </c>
      <c r="D100" s="40">
        <v>4</v>
      </c>
      <c r="E100" s="40">
        <v>5</v>
      </c>
      <c r="F100" s="40">
        <v>3</v>
      </c>
      <c r="G100" s="40">
        <v>1</v>
      </c>
      <c r="H100" s="38" t="s">
        <v>23</v>
      </c>
      <c r="I100" s="38" t="s">
        <v>24</v>
      </c>
      <c r="J100" s="39">
        <f>(300000*3)*1.04</f>
        <v>936000</v>
      </c>
      <c r="K100" s="39">
        <f>J100*4</f>
        <v>3744000</v>
      </c>
      <c r="L100" s="38">
        <v>0</v>
      </c>
      <c r="M100" s="40">
        <v>0</v>
      </c>
      <c r="N100" s="38" t="s">
        <v>25</v>
      </c>
      <c r="O100" s="38" t="s">
        <v>26</v>
      </c>
      <c r="P100" s="54" t="s">
        <v>198</v>
      </c>
      <c r="Q100" s="40">
        <v>3228159899</v>
      </c>
      <c r="R100" s="50" t="s">
        <v>199</v>
      </c>
    </row>
    <row r="101" spans="1:18" s="47" customFormat="1" ht="35.25" customHeight="1" x14ac:dyDescent="0.2">
      <c r="A101" s="1"/>
      <c r="B101" s="36" t="s">
        <v>125</v>
      </c>
      <c r="C101" s="55" t="s">
        <v>214</v>
      </c>
      <c r="D101" s="40">
        <v>3</v>
      </c>
      <c r="E101" s="40">
        <v>4</v>
      </c>
      <c r="F101" s="40">
        <v>4</v>
      </c>
      <c r="G101" s="40">
        <v>1</v>
      </c>
      <c r="H101" s="38" t="s">
        <v>23</v>
      </c>
      <c r="I101" s="38" t="s">
        <v>24</v>
      </c>
      <c r="J101" s="39">
        <f>(76583640*4)*1.04</f>
        <v>318587942.40000004</v>
      </c>
      <c r="K101" s="39">
        <f>J101*3</f>
        <v>955763827.20000005</v>
      </c>
      <c r="L101" s="38">
        <v>0</v>
      </c>
      <c r="M101" s="40">
        <v>0</v>
      </c>
      <c r="N101" s="38" t="s">
        <v>25</v>
      </c>
      <c r="O101" s="38" t="s">
        <v>26</v>
      </c>
      <c r="P101" s="54" t="s">
        <v>198</v>
      </c>
      <c r="Q101" s="40">
        <v>3228159899</v>
      </c>
      <c r="R101" s="50" t="s">
        <v>199</v>
      </c>
    </row>
    <row r="102" spans="1:18" s="47" customFormat="1" ht="63.75" x14ac:dyDescent="0.2">
      <c r="A102" s="1"/>
      <c r="B102" s="51" t="s">
        <v>215</v>
      </c>
      <c r="C102" s="76" t="s">
        <v>216</v>
      </c>
      <c r="D102" s="40">
        <v>2</v>
      </c>
      <c r="E102" s="40">
        <v>3</v>
      </c>
      <c r="F102" s="40">
        <v>7</v>
      </c>
      <c r="G102" s="40">
        <v>1</v>
      </c>
      <c r="H102" s="38" t="s">
        <v>23</v>
      </c>
      <c r="I102" s="38" t="s">
        <v>24</v>
      </c>
      <c r="J102" s="39">
        <v>70000000</v>
      </c>
      <c r="K102" s="39">
        <v>70000000</v>
      </c>
      <c r="L102" s="38">
        <v>0</v>
      </c>
      <c r="M102" s="40">
        <v>0</v>
      </c>
      <c r="N102" s="38" t="s">
        <v>25</v>
      </c>
      <c r="O102" s="38" t="s">
        <v>26</v>
      </c>
      <c r="P102" s="63" t="s">
        <v>217</v>
      </c>
      <c r="Q102" s="56">
        <v>3107543877</v>
      </c>
      <c r="R102" s="41" t="s">
        <v>218</v>
      </c>
    </row>
    <row r="103" spans="1:18" s="47" customFormat="1" ht="25.5" x14ac:dyDescent="0.2">
      <c r="A103" s="1"/>
      <c r="B103" s="51" t="s">
        <v>178</v>
      </c>
      <c r="C103" s="76" t="s">
        <v>219</v>
      </c>
      <c r="D103" s="40">
        <v>2</v>
      </c>
      <c r="E103" s="40">
        <v>3</v>
      </c>
      <c r="F103" s="40">
        <v>9</v>
      </c>
      <c r="G103" s="40">
        <v>1</v>
      </c>
      <c r="H103" s="38" t="s">
        <v>23</v>
      </c>
      <c r="I103" s="38" t="s">
        <v>24</v>
      </c>
      <c r="J103" s="39">
        <v>100000000</v>
      </c>
      <c r="K103" s="39">
        <v>100000000</v>
      </c>
      <c r="L103" s="38">
        <v>0</v>
      </c>
      <c r="M103" s="40">
        <v>0</v>
      </c>
      <c r="N103" s="38" t="s">
        <v>25</v>
      </c>
      <c r="O103" s="38" t="s">
        <v>26</v>
      </c>
      <c r="P103" s="63" t="s">
        <v>217</v>
      </c>
      <c r="Q103" s="56">
        <v>3107543877</v>
      </c>
      <c r="R103" s="41" t="s">
        <v>218</v>
      </c>
    </row>
    <row r="104" spans="1:18" s="47" customFormat="1" ht="38.25" x14ac:dyDescent="0.2">
      <c r="A104" s="1"/>
      <c r="B104" s="51" t="s">
        <v>220</v>
      </c>
      <c r="C104" s="76" t="s">
        <v>221</v>
      </c>
      <c r="D104" s="40">
        <v>3</v>
      </c>
      <c r="E104" s="40">
        <v>4</v>
      </c>
      <c r="F104" s="40">
        <v>8</v>
      </c>
      <c r="G104" s="40">
        <v>1</v>
      </c>
      <c r="H104" s="38" t="s">
        <v>23</v>
      </c>
      <c r="I104" s="38" t="s">
        <v>24</v>
      </c>
      <c r="J104" s="39">
        <v>100000000</v>
      </c>
      <c r="K104" s="39">
        <v>100000000</v>
      </c>
      <c r="L104" s="38">
        <v>0</v>
      </c>
      <c r="M104" s="40">
        <v>0</v>
      </c>
      <c r="N104" s="38" t="s">
        <v>25</v>
      </c>
      <c r="O104" s="38" t="s">
        <v>26</v>
      </c>
      <c r="P104" s="63" t="s">
        <v>217</v>
      </c>
      <c r="Q104" s="56">
        <v>3107543877</v>
      </c>
      <c r="R104" s="77" t="s">
        <v>218</v>
      </c>
    </row>
    <row r="105" spans="1:18" s="47" customFormat="1" ht="38.25" x14ac:dyDescent="0.2">
      <c r="A105" s="1"/>
      <c r="B105" s="51" t="s">
        <v>222</v>
      </c>
      <c r="C105" s="76" t="s">
        <v>223</v>
      </c>
      <c r="D105" s="40">
        <v>4</v>
      </c>
      <c r="E105" s="40">
        <v>5</v>
      </c>
      <c r="F105" s="40">
        <v>2</v>
      </c>
      <c r="G105" s="40">
        <v>1</v>
      </c>
      <c r="H105" s="38" t="s">
        <v>23</v>
      </c>
      <c r="I105" s="38" t="s">
        <v>24</v>
      </c>
      <c r="J105" s="39">
        <v>40000000</v>
      </c>
      <c r="K105" s="39">
        <v>40000000</v>
      </c>
      <c r="L105" s="38">
        <v>0</v>
      </c>
      <c r="M105" s="40">
        <v>0</v>
      </c>
      <c r="N105" s="38" t="s">
        <v>25</v>
      </c>
      <c r="O105" s="38" t="s">
        <v>26</v>
      </c>
      <c r="P105" s="63" t="s">
        <v>217</v>
      </c>
      <c r="Q105" s="56">
        <v>3107543877</v>
      </c>
      <c r="R105" s="41" t="s">
        <v>218</v>
      </c>
    </row>
    <row r="106" spans="1:18" s="78" customFormat="1" ht="38.25" x14ac:dyDescent="0.2">
      <c r="A106" s="1"/>
      <c r="B106" s="51" t="s">
        <v>224</v>
      </c>
      <c r="C106" s="76" t="s">
        <v>225</v>
      </c>
      <c r="D106" s="40" t="s">
        <v>59</v>
      </c>
      <c r="E106" s="40" t="s">
        <v>81</v>
      </c>
      <c r="F106" s="40" t="s">
        <v>87</v>
      </c>
      <c r="G106" s="40">
        <v>1</v>
      </c>
      <c r="H106" s="38" t="s">
        <v>23</v>
      </c>
      <c r="I106" s="38" t="s">
        <v>24</v>
      </c>
      <c r="J106" s="39">
        <v>12000000</v>
      </c>
      <c r="K106" s="39">
        <v>12000000</v>
      </c>
      <c r="L106" s="38">
        <v>0</v>
      </c>
      <c r="M106" s="40">
        <v>0</v>
      </c>
      <c r="N106" s="38" t="s">
        <v>25</v>
      </c>
      <c r="O106" s="38" t="s">
        <v>26</v>
      </c>
      <c r="P106" s="54" t="s">
        <v>226</v>
      </c>
      <c r="Q106" s="40" t="s">
        <v>227</v>
      </c>
      <c r="R106" s="50" t="s">
        <v>228</v>
      </c>
    </row>
    <row r="107" spans="1:18" s="78" customFormat="1" ht="34.5" customHeight="1" x14ac:dyDescent="0.2">
      <c r="A107" s="1"/>
      <c r="B107" s="51" t="s">
        <v>229</v>
      </c>
      <c r="C107" s="76" t="s">
        <v>230</v>
      </c>
      <c r="D107" s="40" t="s">
        <v>59</v>
      </c>
      <c r="E107" s="40" t="s">
        <v>81</v>
      </c>
      <c r="F107" s="40" t="s">
        <v>22</v>
      </c>
      <c r="G107" s="40">
        <v>1</v>
      </c>
      <c r="H107" s="38" t="s">
        <v>23</v>
      </c>
      <c r="I107" s="38" t="s">
        <v>24</v>
      </c>
      <c r="J107" s="39">
        <v>50000000</v>
      </c>
      <c r="K107" s="39">
        <v>50000000</v>
      </c>
      <c r="L107" s="38">
        <v>0</v>
      </c>
      <c r="M107" s="40">
        <v>0</v>
      </c>
      <c r="N107" s="38" t="s">
        <v>25</v>
      </c>
      <c r="O107" s="38" t="s">
        <v>26</v>
      </c>
      <c r="P107" s="54" t="s">
        <v>226</v>
      </c>
      <c r="Q107" s="40" t="s">
        <v>227</v>
      </c>
      <c r="R107" s="50" t="s">
        <v>228</v>
      </c>
    </row>
    <row r="108" spans="1:18" s="78" customFormat="1" ht="33" customHeight="1" x14ac:dyDescent="0.2">
      <c r="A108" s="1"/>
      <c r="B108" s="51" t="s">
        <v>165</v>
      </c>
      <c r="C108" s="76" t="s">
        <v>231</v>
      </c>
      <c r="D108" s="40" t="s">
        <v>59</v>
      </c>
      <c r="E108" s="40" t="s">
        <v>81</v>
      </c>
      <c r="F108" s="40" t="s">
        <v>22</v>
      </c>
      <c r="G108" s="40">
        <v>1</v>
      </c>
      <c r="H108" s="38" t="s">
        <v>23</v>
      </c>
      <c r="I108" s="38" t="s">
        <v>24</v>
      </c>
      <c r="J108" s="39">
        <v>12000000</v>
      </c>
      <c r="K108" s="39">
        <v>12000000</v>
      </c>
      <c r="L108" s="38">
        <v>0</v>
      </c>
      <c r="M108" s="40">
        <v>0</v>
      </c>
      <c r="N108" s="38" t="s">
        <v>25</v>
      </c>
      <c r="O108" s="38" t="s">
        <v>26</v>
      </c>
      <c r="P108" s="54" t="s">
        <v>226</v>
      </c>
      <c r="Q108" s="40" t="s">
        <v>227</v>
      </c>
      <c r="R108" s="50" t="s">
        <v>228</v>
      </c>
    </row>
    <row r="109" spans="1:18" s="78" customFormat="1" ht="25.5" x14ac:dyDescent="0.2">
      <c r="A109" s="1"/>
      <c r="B109" s="51" t="s">
        <v>232</v>
      </c>
      <c r="C109" s="76" t="s">
        <v>233</v>
      </c>
      <c r="D109" s="40" t="s">
        <v>21</v>
      </c>
      <c r="E109" s="40" t="s">
        <v>86</v>
      </c>
      <c r="F109" s="40" t="s">
        <v>22</v>
      </c>
      <c r="G109" s="40">
        <v>1</v>
      </c>
      <c r="H109" s="38" t="s">
        <v>23</v>
      </c>
      <c r="I109" s="38" t="s">
        <v>24</v>
      </c>
      <c r="J109" s="39">
        <v>20000000</v>
      </c>
      <c r="K109" s="39">
        <v>20000000</v>
      </c>
      <c r="L109" s="38">
        <v>0</v>
      </c>
      <c r="M109" s="40">
        <v>0</v>
      </c>
      <c r="N109" s="38" t="s">
        <v>25</v>
      </c>
      <c r="O109" s="38" t="s">
        <v>26</v>
      </c>
      <c r="P109" s="54" t="s">
        <v>226</v>
      </c>
      <c r="Q109" s="40" t="s">
        <v>227</v>
      </c>
      <c r="R109" s="50" t="s">
        <v>228</v>
      </c>
    </row>
    <row r="110" spans="1:18" s="78" customFormat="1" ht="25.5" x14ac:dyDescent="0.2">
      <c r="A110" s="1"/>
      <c r="B110" s="51" t="s">
        <v>234</v>
      </c>
      <c r="C110" s="76" t="s">
        <v>235</v>
      </c>
      <c r="D110" s="40" t="s">
        <v>59</v>
      </c>
      <c r="E110" s="40" t="s">
        <v>81</v>
      </c>
      <c r="F110" s="40" t="s">
        <v>59</v>
      </c>
      <c r="G110" s="40">
        <v>1</v>
      </c>
      <c r="H110" s="38" t="s">
        <v>23</v>
      </c>
      <c r="I110" s="38" t="s">
        <v>24</v>
      </c>
      <c r="J110" s="39">
        <v>85000000</v>
      </c>
      <c r="K110" s="39">
        <v>85000000</v>
      </c>
      <c r="L110" s="38">
        <v>0</v>
      </c>
      <c r="M110" s="40">
        <v>0</v>
      </c>
      <c r="N110" s="38" t="s">
        <v>25</v>
      </c>
      <c r="O110" s="38" t="s">
        <v>26</v>
      </c>
      <c r="P110" s="54" t="s">
        <v>226</v>
      </c>
      <c r="Q110" s="40" t="s">
        <v>227</v>
      </c>
      <c r="R110" s="50" t="s">
        <v>228</v>
      </c>
    </row>
    <row r="111" spans="1:18" s="78" customFormat="1" ht="25.5" x14ac:dyDescent="0.2">
      <c r="A111" s="1"/>
      <c r="B111" s="51" t="s">
        <v>236</v>
      </c>
      <c r="C111" s="76" t="s">
        <v>237</v>
      </c>
      <c r="D111" s="40">
        <v>4</v>
      </c>
      <c r="E111" s="40">
        <v>5</v>
      </c>
      <c r="F111" s="40">
        <v>1</v>
      </c>
      <c r="G111" s="40">
        <v>1</v>
      </c>
      <c r="H111" s="38" t="s">
        <v>23</v>
      </c>
      <c r="I111" s="38" t="s">
        <v>24</v>
      </c>
      <c r="J111" s="39">
        <v>20000000</v>
      </c>
      <c r="K111" s="39">
        <v>20000000</v>
      </c>
      <c r="L111" s="38">
        <v>0</v>
      </c>
      <c r="M111" s="40">
        <v>0</v>
      </c>
      <c r="N111" s="38" t="s">
        <v>25</v>
      </c>
      <c r="O111" s="38" t="s">
        <v>26</v>
      </c>
      <c r="P111" s="54" t="s">
        <v>226</v>
      </c>
      <c r="Q111" s="40" t="s">
        <v>227</v>
      </c>
      <c r="R111" s="50" t="s">
        <v>228</v>
      </c>
    </row>
    <row r="112" spans="1:18" s="78" customFormat="1" ht="38.25" x14ac:dyDescent="0.2">
      <c r="A112" s="1"/>
      <c r="B112" s="51" t="s">
        <v>238</v>
      </c>
      <c r="C112" s="76" t="s">
        <v>239</v>
      </c>
      <c r="D112" s="40">
        <v>8</v>
      </c>
      <c r="E112" s="40">
        <v>9</v>
      </c>
      <c r="F112" s="40">
        <v>3</v>
      </c>
      <c r="G112" s="40">
        <v>1</v>
      </c>
      <c r="H112" s="38" t="s">
        <v>23</v>
      </c>
      <c r="I112" s="38" t="s">
        <v>24</v>
      </c>
      <c r="J112" s="39">
        <v>147351960</v>
      </c>
      <c r="K112" s="39">
        <v>147351960</v>
      </c>
      <c r="L112" s="38">
        <v>0</v>
      </c>
      <c r="M112" s="40">
        <v>0</v>
      </c>
      <c r="N112" s="38" t="s">
        <v>25</v>
      </c>
      <c r="O112" s="38" t="s">
        <v>26</v>
      </c>
      <c r="P112" s="54" t="s">
        <v>226</v>
      </c>
      <c r="Q112" s="40" t="s">
        <v>227</v>
      </c>
      <c r="R112" s="50" t="s">
        <v>228</v>
      </c>
    </row>
    <row r="113" spans="1:18" s="78" customFormat="1" ht="51" x14ac:dyDescent="0.2">
      <c r="A113" s="1"/>
      <c r="B113" s="51" t="s">
        <v>240</v>
      </c>
      <c r="C113" s="76" t="s">
        <v>241</v>
      </c>
      <c r="D113" s="40">
        <v>5</v>
      </c>
      <c r="E113" s="40">
        <v>5</v>
      </c>
      <c r="F113" s="40">
        <v>4</v>
      </c>
      <c r="G113" s="40">
        <v>1</v>
      </c>
      <c r="H113" s="38" t="s">
        <v>23</v>
      </c>
      <c r="I113" s="38" t="s">
        <v>24</v>
      </c>
      <c r="J113" s="39">
        <v>241666695</v>
      </c>
      <c r="K113" s="39">
        <v>241666695</v>
      </c>
      <c r="L113" s="38">
        <v>0</v>
      </c>
      <c r="M113" s="40">
        <v>0</v>
      </c>
      <c r="N113" s="38" t="s">
        <v>25</v>
      </c>
      <c r="O113" s="38" t="s">
        <v>26</v>
      </c>
      <c r="P113" s="54" t="s">
        <v>226</v>
      </c>
      <c r="Q113" s="40" t="s">
        <v>227</v>
      </c>
      <c r="R113" s="50" t="s">
        <v>228</v>
      </c>
    </row>
    <row r="114" spans="1:18" s="78" customFormat="1" ht="25.5" x14ac:dyDescent="0.2">
      <c r="A114" s="1"/>
      <c r="B114" s="51" t="s">
        <v>165</v>
      </c>
      <c r="C114" s="76" t="s">
        <v>242</v>
      </c>
      <c r="D114" s="40">
        <v>4</v>
      </c>
      <c r="E114" s="40">
        <v>5</v>
      </c>
      <c r="F114" s="40">
        <v>7</v>
      </c>
      <c r="G114" s="40">
        <v>1</v>
      </c>
      <c r="H114" s="38" t="s">
        <v>23</v>
      </c>
      <c r="I114" s="38" t="s">
        <v>24</v>
      </c>
      <c r="J114" s="39">
        <v>49669200</v>
      </c>
      <c r="K114" s="39">
        <v>49669200</v>
      </c>
      <c r="L114" s="38">
        <v>0</v>
      </c>
      <c r="M114" s="40">
        <v>0</v>
      </c>
      <c r="N114" s="38" t="s">
        <v>25</v>
      </c>
      <c r="O114" s="38" t="s">
        <v>26</v>
      </c>
      <c r="P114" s="54" t="s">
        <v>226</v>
      </c>
      <c r="Q114" s="40">
        <v>3204948379</v>
      </c>
      <c r="R114" s="50" t="s">
        <v>228</v>
      </c>
    </row>
    <row r="115" spans="1:18" s="78" customFormat="1" ht="38.25" x14ac:dyDescent="0.2">
      <c r="A115" s="1"/>
      <c r="B115" s="51" t="s">
        <v>165</v>
      </c>
      <c r="C115" s="76" t="s">
        <v>243</v>
      </c>
      <c r="D115" s="40">
        <v>4</v>
      </c>
      <c r="E115" s="40">
        <v>5</v>
      </c>
      <c r="F115" s="40">
        <v>7</v>
      </c>
      <c r="G115" s="40">
        <v>1</v>
      </c>
      <c r="H115" s="38" t="s">
        <v>23</v>
      </c>
      <c r="I115" s="38" t="s">
        <v>24</v>
      </c>
      <c r="J115" s="39">
        <v>32009040</v>
      </c>
      <c r="K115" s="39">
        <v>32009040</v>
      </c>
      <c r="L115" s="38">
        <v>0</v>
      </c>
      <c r="M115" s="40">
        <v>0</v>
      </c>
      <c r="N115" s="38" t="s">
        <v>25</v>
      </c>
      <c r="O115" s="38" t="s">
        <v>26</v>
      </c>
      <c r="P115" s="54" t="s">
        <v>226</v>
      </c>
      <c r="Q115" s="40">
        <v>3204948379</v>
      </c>
      <c r="R115" s="50" t="s">
        <v>228</v>
      </c>
    </row>
    <row r="116" spans="1:18" s="78" customFormat="1" ht="38.25" x14ac:dyDescent="0.2">
      <c r="A116" s="1"/>
      <c r="B116" s="86" t="s">
        <v>244</v>
      </c>
      <c r="C116" s="55" t="s">
        <v>245</v>
      </c>
      <c r="D116" s="40">
        <v>3</v>
      </c>
      <c r="E116" s="40">
        <v>4</v>
      </c>
      <c r="F116" s="40">
        <v>12</v>
      </c>
      <c r="G116" s="40">
        <v>1</v>
      </c>
      <c r="H116" s="38" t="s">
        <v>23</v>
      </c>
      <c r="I116" s="38" t="s">
        <v>24</v>
      </c>
      <c r="J116" s="39">
        <v>8296353923</v>
      </c>
      <c r="K116" s="39">
        <v>8296353923</v>
      </c>
      <c r="L116" s="38">
        <v>0</v>
      </c>
      <c r="M116" s="40">
        <v>0</v>
      </c>
      <c r="N116" s="38" t="s">
        <v>25</v>
      </c>
      <c r="O116" s="38" t="s">
        <v>26</v>
      </c>
      <c r="P116" s="54" t="s">
        <v>246</v>
      </c>
      <c r="Q116" s="40">
        <v>3219006435</v>
      </c>
      <c r="R116" s="41" t="s">
        <v>247</v>
      </c>
    </row>
    <row r="117" spans="1:18" s="78" customFormat="1" ht="38.25" x14ac:dyDescent="0.2">
      <c r="A117" s="1"/>
      <c r="B117" s="86" t="s">
        <v>248</v>
      </c>
      <c r="C117" s="55" t="s">
        <v>249</v>
      </c>
      <c r="D117" s="40">
        <v>3</v>
      </c>
      <c r="E117" s="40">
        <v>4</v>
      </c>
      <c r="F117" s="40">
        <v>12</v>
      </c>
      <c r="G117" s="40">
        <v>1</v>
      </c>
      <c r="H117" s="38" t="s">
        <v>23</v>
      </c>
      <c r="I117" s="38" t="s">
        <v>24</v>
      </c>
      <c r="J117" s="39">
        <v>794635392</v>
      </c>
      <c r="K117" s="39">
        <v>794635392</v>
      </c>
      <c r="L117" s="38">
        <v>0</v>
      </c>
      <c r="M117" s="40">
        <v>0</v>
      </c>
      <c r="N117" s="38" t="s">
        <v>25</v>
      </c>
      <c r="O117" s="38" t="s">
        <v>26</v>
      </c>
      <c r="P117" s="54" t="s">
        <v>246</v>
      </c>
      <c r="Q117" s="40">
        <v>3219006435</v>
      </c>
      <c r="R117" s="41" t="s">
        <v>247</v>
      </c>
    </row>
    <row r="118" spans="1:18" s="78" customFormat="1" ht="51" x14ac:dyDescent="0.2">
      <c r="A118" s="1"/>
      <c r="B118" s="86" t="s">
        <v>248</v>
      </c>
      <c r="C118" s="55" t="s">
        <v>250</v>
      </c>
      <c r="D118" s="40">
        <v>3</v>
      </c>
      <c r="E118" s="40">
        <v>4</v>
      </c>
      <c r="F118" s="40">
        <v>18</v>
      </c>
      <c r="G118" s="40">
        <v>1</v>
      </c>
      <c r="H118" s="38" t="s">
        <v>23</v>
      </c>
      <c r="I118" s="38" t="s">
        <v>24</v>
      </c>
      <c r="J118" s="39">
        <v>136007100</v>
      </c>
      <c r="K118" s="39">
        <v>136007100</v>
      </c>
      <c r="L118" s="38">
        <v>0</v>
      </c>
      <c r="M118" s="40">
        <v>0</v>
      </c>
      <c r="N118" s="38" t="s">
        <v>25</v>
      </c>
      <c r="O118" s="38" t="s">
        <v>26</v>
      </c>
      <c r="P118" s="54" t="s">
        <v>246</v>
      </c>
      <c r="Q118" s="40">
        <v>3219006435</v>
      </c>
      <c r="R118" s="41" t="s">
        <v>247</v>
      </c>
    </row>
    <row r="119" spans="1:18" s="78" customFormat="1" ht="63.75" x14ac:dyDescent="0.2">
      <c r="A119" s="1"/>
      <c r="B119" s="86" t="s">
        <v>248</v>
      </c>
      <c r="C119" s="55" t="s">
        <v>251</v>
      </c>
      <c r="D119" s="40">
        <v>3</v>
      </c>
      <c r="E119" s="40">
        <v>4</v>
      </c>
      <c r="F119" s="40">
        <v>18</v>
      </c>
      <c r="G119" s="40">
        <v>1</v>
      </c>
      <c r="H119" s="38" t="s">
        <v>23</v>
      </c>
      <c r="I119" s="38" t="s">
        <v>24</v>
      </c>
      <c r="J119" s="39">
        <v>20401065</v>
      </c>
      <c r="K119" s="39">
        <v>20401065</v>
      </c>
      <c r="L119" s="38">
        <v>0</v>
      </c>
      <c r="M119" s="40">
        <v>0</v>
      </c>
      <c r="N119" s="38" t="s">
        <v>25</v>
      </c>
      <c r="O119" s="38" t="s">
        <v>26</v>
      </c>
      <c r="P119" s="54" t="s">
        <v>246</v>
      </c>
      <c r="Q119" s="40">
        <v>3219006435</v>
      </c>
      <c r="R119" s="41" t="s">
        <v>247</v>
      </c>
    </row>
    <row r="120" spans="1:18" s="78" customFormat="1" ht="51" x14ac:dyDescent="0.2">
      <c r="A120" s="1"/>
      <c r="B120" s="86" t="s">
        <v>248</v>
      </c>
      <c r="C120" s="55" t="s">
        <v>252</v>
      </c>
      <c r="D120" s="40">
        <v>3</v>
      </c>
      <c r="E120" s="40">
        <v>4</v>
      </c>
      <c r="F120" s="40">
        <v>18</v>
      </c>
      <c r="G120" s="40">
        <v>1</v>
      </c>
      <c r="H120" s="38" t="s">
        <v>23</v>
      </c>
      <c r="I120" s="38" t="s">
        <v>24</v>
      </c>
      <c r="J120" s="39">
        <v>96768270</v>
      </c>
      <c r="K120" s="39">
        <v>96768270</v>
      </c>
      <c r="L120" s="38">
        <v>0</v>
      </c>
      <c r="M120" s="40">
        <v>0</v>
      </c>
      <c r="N120" s="38" t="s">
        <v>25</v>
      </c>
      <c r="O120" s="38" t="s">
        <v>26</v>
      </c>
      <c r="P120" s="54" t="s">
        <v>246</v>
      </c>
      <c r="Q120" s="40">
        <v>3219006435</v>
      </c>
      <c r="R120" s="41" t="s">
        <v>247</v>
      </c>
    </row>
    <row r="121" spans="1:18" s="78" customFormat="1" ht="63.75" x14ac:dyDescent="0.2">
      <c r="A121" s="1"/>
      <c r="B121" s="86" t="s">
        <v>248</v>
      </c>
      <c r="C121" s="55" t="s">
        <v>253</v>
      </c>
      <c r="D121" s="40">
        <v>3</v>
      </c>
      <c r="E121" s="40">
        <v>4</v>
      </c>
      <c r="F121" s="40">
        <v>18</v>
      </c>
      <c r="G121" s="40">
        <v>1</v>
      </c>
      <c r="H121" s="38" t="s">
        <v>23</v>
      </c>
      <c r="I121" s="38" t="s">
        <v>24</v>
      </c>
      <c r="J121" s="39">
        <v>14515240</v>
      </c>
      <c r="K121" s="39">
        <v>14515240</v>
      </c>
      <c r="L121" s="38">
        <v>0</v>
      </c>
      <c r="M121" s="40">
        <v>0</v>
      </c>
      <c r="N121" s="38" t="s">
        <v>25</v>
      </c>
      <c r="O121" s="38" t="s">
        <v>26</v>
      </c>
      <c r="P121" s="54" t="s">
        <v>246</v>
      </c>
      <c r="Q121" s="40">
        <v>3219006435</v>
      </c>
      <c r="R121" s="41" t="s">
        <v>247</v>
      </c>
    </row>
    <row r="122" spans="1:18" s="78" customFormat="1" ht="51" x14ac:dyDescent="0.2">
      <c r="A122" s="1"/>
      <c r="B122" s="86" t="s">
        <v>254</v>
      </c>
      <c r="C122" s="55" t="s">
        <v>255</v>
      </c>
      <c r="D122" s="40">
        <v>4</v>
      </c>
      <c r="E122" s="40">
        <v>8</v>
      </c>
      <c r="F122" s="40">
        <v>8</v>
      </c>
      <c r="G122" s="40">
        <v>1</v>
      </c>
      <c r="H122" s="38" t="s">
        <v>23</v>
      </c>
      <c r="I122" s="38" t="s">
        <v>24</v>
      </c>
      <c r="J122" s="39">
        <v>2835171933.4936705</v>
      </c>
      <c r="K122" s="39">
        <v>2835171933.4936705</v>
      </c>
      <c r="L122" s="38">
        <v>0</v>
      </c>
      <c r="M122" s="40">
        <v>0</v>
      </c>
      <c r="N122" s="38" t="s">
        <v>25</v>
      </c>
      <c r="O122" s="38" t="s">
        <v>26</v>
      </c>
      <c r="P122" s="54" t="s">
        <v>246</v>
      </c>
      <c r="Q122" s="40">
        <v>3219006435</v>
      </c>
      <c r="R122" s="41" t="s">
        <v>247</v>
      </c>
    </row>
    <row r="123" spans="1:18" s="78" customFormat="1" ht="51" x14ac:dyDescent="0.2">
      <c r="A123" s="1"/>
      <c r="B123" s="86" t="s">
        <v>254</v>
      </c>
      <c r="C123" s="55" t="s">
        <v>256</v>
      </c>
      <c r="D123" s="40">
        <v>9</v>
      </c>
      <c r="E123" s="40">
        <v>9</v>
      </c>
      <c r="F123" s="40">
        <v>4</v>
      </c>
      <c r="G123" s="40">
        <v>1</v>
      </c>
      <c r="H123" s="38" t="s">
        <v>23</v>
      </c>
      <c r="I123" s="38" t="s">
        <v>24</v>
      </c>
      <c r="J123" s="39">
        <v>1345511324</v>
      </c>
      <c r="K123" s="39">
        <v>1345511324</v>
      </c>
      <c r="L123" s="38">
        <v>0</v>
      </c>
      <c r="M123" s="40">
        <v>0</v>
      </c>
      <c r="N123" s="38" t="s">
        <v>25</v>
      </c>
      <c r="O123" s="38" t="s">
        <v>26</v>
      </c>
      <c r="P123" s="54" t="s">
        <v>246</v>
      </c>
      <c r="Q123" s="40">
        <v>3219006435</v>
      </c>
      <c r="R123" s="41" t="s">
        <v>247</v>
      </c>
    </row>
    <row r="124" spans="1:18" s="78" customFormat="1" ht="51" x14ac:dyDescent="0.2">
      <c r="A124" s="1"/>
      <c r="B124" s="86" t="s">
        <v>254</v>
      </c>
      <c r="C124" s="55" t="s">
        <v>257</v>
      </c>
      <c r="D124" s="40">
        <v>6</v>
      </c>
      <c r="E124" s="40">
        <v>7</v>
      </c>
      <c r="F124" s="40">
        <v>8</v>
      </c>
      <c r="G124" s="40">
        <v>1</v>
      </c>
      <c r="H124" s="38" t="s">
        <v>23</v>
      </c>
      <c r="I124" s="38" t="s">
        <v>24</v>
      </c>
      <c r="J124" s="39">
        <v>3828325849.9286661</v>
      </c>
      <c r="K124" s="39">
        <v>3828325849.9286661</v>
      </c>
      <c r="L124" s="38">
        <v>0</v>
      </c>
      <c r="M124" s="40">
        <v>0</v>
      </c>
      <c r="N124" s="38" t="s">
        <v>25</v>
      </c>
      <c r="O124" s="38" t="s">
        <v>26</v>
      </c>
      <c r="P124" s="54" t="s">
        <v>246</v>
      </c>
      <c r="Q124" s="40">
        <v>3219006435</v>
      </c>
      <c r="R124" s="41" t="s">
        <v>247</v>
      </c>
    </row>
    <row r="125" spans="1:18" s="78" customFormat="1" ht="51" x14ac:dyDescent="0.2">
      <c r="A125" s="1"/>
      <c r="B125" s="86" t="s">
        <v>254</v>
      </c>
      <c r="C125" s="55" t="s">
        <v>258</v>
      </c>
      <c r="D125" s="40">
        <v>9</v>
      </c>
      <c r="E125" s="40">
        <v>9</v>
      </c>
      <c r="F125" s="40">
        <v>4</v>
      </c>
      <c r="G125" s="40">
        <v>1</v>
      </c>
      <c r="H125" s="38" t="s">
        <v>23</v>
      </c>
      <c r="I125" s="38" t="s">
        <v>24</v>
      </c>
      <c r="J125" s="39">
        <v>7949622631</v>
      </c>
      <c r="K125" s="39">
        <v>7949622631</v>
      </c>
      <c r="L125" s="38">
        <v>0</v>
      </c>
      <c r="M125" s="40">
        <v>0</v>
      </c>
      <c r="N125" s="38" t="s">
        <v>25</v>
      </c>
      <c r="O125" s="38" t="s">
        <v>26</v>
      </c>
      <c r="P125" s="54" t="s">
        <v>246</v>
      </c>
      <c r="Q125" s="40">
        <v>3219006435</v>
      </c>
      <c r="R125" s="41" t="s">
        <v>247</v>
      </c>
    </row>
    <row r="126" spans="1:18" s="78" customFormat="1" ht="91.5" customHeight="1" x14ac:dyDescent="0.2">
      <c r="A126" s="1"/>
      <c r="B126" s="51" t="s">
        <v>259</v>
      </c>
      <c r="C126" s="76" t="s">
        <v>260</v>
      </c>
      <c r="D126" s="40">
        <v>10</v>
      </c>
      <c r="E126" s="40">
        <v>11</v>
      </c>
      <c r="F126" s="40">
        <v>12</v>
      </c>
      <c r="G126" s="40">
        <v>1</v>
      </c>
      <c r="H126" s="38" t="s">
        <v>23</v>
      </c>
      <c r="I126" s="38" t="s">
        <v>24</v>
      </c>
      <c r="J126" s="39">
        <v>10000000</v>
      </c>
      <c r="K126" s="39">
        <v>10000000</v>
      </c>
      <c r="L126" s="38">
        <v>0</v>
      </c>
      <c r="M126" s="40">
        <v>0</v>
      </c>
      <c r="N126" s="38" t="s">
        <v>25</v>
      </c>
      <c r="O126" s="38" t="s">
        <v>26</v>
      </c>
      <c r="P126" s="54" t="s">
        <v>246</v>
      </c>
      <c r="Q126" s="40">
        <v>3219006435</v>
      </c>
      <c r="R126" s="41" t="s">
        <v>247</v>
      </c>
    </row>
    <row r="127" spans="1:18" s="78" customFormat="1" ht="90.75" customHeight="1" x14ac:dyDescent="0.2">
      <c r="A127" s="1"/>
      <c r="B127" s="51" t="s">
        <v>259</v>
      </c>
      <c r="C127" s="76" t="s">
        <v>261</v>
      </c>
      <c r="D127" s="40">
        <v>3</v>
      </c>
      <c r="E127" s="40">
        <v>4</v>
      </c>
      <c r="F127" s="40">
        <v>12</v>
      </c>
      <c r="G127" s="40">
        <v>1</v>
      </c>
      <c r="H127" s="38" t="s">
        <v>23</v>
      </c>
      <c r="I127" s="38" t="s">
        <v>24</v>
      </c>
      <c r="J127" s="39">
        <v>24990000</v>
      </c>
      <c r="K127" s="39">
        <v>24990000</v>
      </c>
      <c r="L127" s="38">
        <v>0</v>
      </c>
      <c r="M127" s="40">
        <v>0</v>
      </c>
      <c r="N127" s="38" t="s">
        <v>25</v>
      </c>
      <c r="O127" s="38" t="s">
        <v>26</v>
      </c>
      <c r="P127" s="54" t="s">
        <v>246</v>
      </c>
      <c r="Q127" s="40">
        <v>3219006435</v>
      </c>
      <c r="R127" s="41" t="s">
        <v>247</v>
      </c>
    </row>
    <row r="128" spans="1:18" s="78" customFormat="1" ht="51" x14ac:dyDescent="0.2">
      <c r="A128" s="1"/>
      <c r="B128" s="51" t="s">
        <v>262</v>
      </c>
      <c r="C128" s="76" t="s">
        <v>263</v>
      </c>
      <c r="D128" s="40">
        <v>2</v>
      </c>
      <c r="E128" s="40">
        <v>3</v>
      </c>
      <c r="F128" s="40">
        <v>3</v>
      </c>
      <c r="G128" s="40">
        <v>1</v>
      </c>
      <c r="H128" s="38" t="s">
        <v>23</v>
      </c>
      <c r="I128" s="38" t="s">
        <v>24</v>
      </c>
      <c r="J128" s="39">
        <f>2000000*3</f>
        <v>6000000</v>
      </c>
      <c r="K128" s="39">
        <f>2000000*7</f>
        <v>14000000</v>
      </c>
      <c r="L128" s="38">
        <v>0</v>
      </c>
      <c r="M128" s="40">
        <v>0</v>
      </c>
      <c r="N128" s="38" t="s">
        <v>25</v>
      </c>
      <c r="O128" s="38" t="s">
        <v>26</v>
      </c>
      <c r="P128" s="54" t="s">
        <v>264</v>
      </c>
      <c r="Q128" s="40">
        <v>3132628447</v>
      </c>
      <c r="R128" s="41" t="s">
        <v>265</v>
      </c>
    </row>
    <row r="129" spans="1:18" s="35" customFormat="1" ht="64.5" customHeight="1" x14ac:dyDescent="0.2">
      <c r="A129" s="28"/>
      <c r="B129" s="86" t="s">
        <v>266</v>
      </c>
      <c r="C129" s="55" t="s">
        <v>267</v>
      </c>
      <c r="D129" s="40">
        <v>3</v>
      </c>
      <c r="E129" s="40">
        <v>4</v>
      </c>
      <c r="F129" s="40">
        <v>2</v>
      </c>
      <c r="G129" s="40">
        <v>1</v>
      </c>
      <c r="H129" s="38" t="s">
        <v>23</v>
      </c>
      <c r="I129" s="38" t="s">
        <v>24</v>
      </c>
      <c r="J129" s="39">
        <v>1530000000</v>
      </c>
      <c r="K129" s="39">
        <v>1530000000</v>
      </c>
      <c r="L129" s="38">
        <v>0</v>
      </c>
      <c r="M129" s="40">
        <v>0</v>
      </c>
      <c r="N129" s="38" t="s">
        <v>25</v>
      </c>
      <c r="O129" s="38" t="s">
        <v>26</v>
      </c>
      <c r="P129" s="79" t="s">
        <v>264</v>
      </c>
      <c r="Q129" s="79">
        <v>3132628447</v>
      </c>
      <c r="R129" s="52" t="s">
        <v>265</v>
      </c>
    </row>
    <row r="130" spans="1:18" s="35" customFormat="1" ht="51" customHeight="1" x14ac:dyDescent="0.2">
      <c r="A130" s="28"/>
      <c r="B130" s="86" t="s">
        <v>268</v>
      </c>
      <c r="C130" s="55" t="s">
        <v>269</v>
      </c>
      <c r="D130" s="40">
        <v>9</v>
      </c>
      <c r="E130" s="40">
        <v>10</v>
      </c>
      <c r="F130" s="40">
        <v>2</v>
      </c>
      <c r="G130" s="40">
        <v>1</v>
      </c>
      <c r="H130" s="38" t="s">
        <v>23</v>
      </c>
      <c r="I130" s="38" t="s">
        <v>24</v>
      </c>
      <c r="J130" s="39">
        <v>32000000</v>
      </c>
      <c r="K130" s="39">
        <v>32000000</v>
      </c>
      <c r="L130" s="38">
        <v>0</v>
      </c>
      <c r="M130" s="40">
        <v>0</v>
      </c>
      <c r="N130" s="38" t="s">
        <v>25</v>
      </c>
      <c r="O130" s="38" t="s">
        <v>26</v>
      </c>
      <c r="P130" s="79" t="s">
        <v>264</v>
      </c>
      <c r="Q130" s="79">
        <v>3132628447</v>
      </c>
      <c r="R130" s="52" t="s">
        <v>265</v>
      </c>
    </row>
    <row r="131" spans="1:18" s="35" customFormat="1" ht="73.5" customHeight="1" x14ac:dyDescent="0.2">
      <c r="A131" s="28"/>
      <c r="B131" s="86" t="s">
        <v>270</v>
      </c>
      <c r="C131" s="75" t="s">
        <v>271</v>
      </c>
      <c r="D131" s="40">
        <v>8</v>
      </c>
      <c r="E131" s="40">
        <v>9</v>
      </c>
      <c r="F131" s="40">
        <v>1</v>
      </c>
      <c r="G131" s="40">
        <v>1</v>
      </c>
      <c r="H131" s="38" t="s">
        <v>23</v>
      </c>
      <c r="I131" s="38" t="s">
        <v>24</v>
      </c>
      <c r="J131" s="39">
        <v>200000000</v>
      </c>
      <c r="K131" s="39">
        <v>200000000</v>
      </c>
      <c r="L131" s="38">
        <v>0</v>
      </c>
      <c r="M131" s="40">
        <v>0</v>
      </c>
      <c r="N131" s="38" t="s">
        <v>25</v>
      </c>
      <c r="O131" s="38" t="s">
        <v>26</v>
      </c>
      <c r="P131" s="79" t="s">
        <v>264</v>
      </c>
      <c r="Q131" s="79">
        <v>3132628447</v>
      </c>
      <c r="R131" s="52" t="s">
        <v>265</v>
      </c>
    </row>
    <row r="132" spans="1:18" s="35" customFormat="1" ht="51" x14ac:dyDescent="0.2">
      <c r="A132" s="28"/>
      <c r="B132" s="86" t="s">
        <v>60</v>
      </c>
      <c r="C132" s="55" t="s">
        <v>272</v>
      </c>
      <c r="D132" s="40">
        <v>2</v>
      </c>
      <c r="E132" s="40">
        <v>3</v>
      </c>
      <c r="F132" s="40">
        <v>3</v>
      </c>
      <c r="G132" s="40">
        <v>1</v>
      </c>
      <c r="H132" s="38" t="s">
        <v>23</v>
      </c>
      <c r="I132" s="38" t="s">
        <v>24</v>
      </c>
      <c r="J132" s="39">
        <f>200000000*F132</f>
        <v>600000000</v>
      </c>
      <c r="K132" s="39">
        <f>200000000*7</f>
        <v>1400000000</v>
      </c>
      <c r="L132" s="38">
        <v>0</v>
      </c>
      <c r="M132" s="40">
        <v>0</v>
      </c>
      <c r="N132" s="38" t="s">
        <v>25</v>
      </c>
      <c r="O132" s="38" t="s">
        <v>26</v>
      </c>
      <c r="P132" s="79" t="s">
        <v>264</v>
      </c>
      <c r="Q132" s="79">
        <v>3132628447</v>
      </c>
      <c r="R132" s="52" t="s">
        <v>265</v>
      </c>
    </row>
    <row r="133" spans="1:18" s="35" customFormat="1" ht="58.5" customHeight="1" x14ac:dyDescent="0.2">
      <c r="A133" s="28"/>
      <c r="B133" s="86" t="s">
        <v>273</v>
      </c>
      <c r="C133" s="55" t="s">
        <v>274</v>
      </c>
      <c r="D133" s="40">
        <v>9</v>
      </c>
      <c r="E133" s="40">
        <v>10</v>
      </c>
      <c r="F133" s="40">
        <v>3</v>
      </c>
      <c r="G133" s="40">
        <v>1</v>
      </c>
      <c r="H133" s="38" t="s">
        <v>23</v>
      </c>
      <c r="I133" s="38" t="s">
        <v>24</v>
      </c>
      <c r="J133" s="39">
        <f>8000000*F133</f>
        <v>24000000</v>
      </c>
      <c r="K133" s="39">
        <v>24000000</v>
      </c>
      <c r="L133" s="38">
        <v>0</v>
      </c>
      <c r="M133" s="40">
        <v>0</v>
      </c>
      <c r="N133" s="38" t="s">
        <v>25</v>
      </c>
      <c r="O133" s="38" t="s">
        <v>26</v>
      </c>
      <c r="P133" s="79" t="s">
        <v>264</v>
      </c>
      <c r="Q133" s="79">
        <v>3132628447</v>
      </c>
      <c r="R133" s="52" t="s">
        <v>265</v>
      </c>
    </row>
    <row r="134" spans="1:18" s="35" customFormat="1" ht="45" customHeight="1" x14ac:dyDescent="0.2">
      <c r="A134" s="28"/>
      <c r="B134" s="86" t="s">
        <v>275</v>
      </c>
      <c r="C134" s="55" t="s">
        <v>276</v>
      </c>
      <c r="D134" s="40">
        <v>3</v>
      </c>
      <c r="E134" s="40">
        <v>4</v>
      </c>
      <c r="F134" s="40">
        <v>1</v>
      </c>
      <c r="G134" s="40">
        <v>1</v>
      </c>
      <c r="H134" s="38" t="s">
        <v>23</v>
      </c>
      <c r="I134" s="38" t="s">
        <v>24</v>
      </c>
      <c r="J134" s="39">
        <v>20000000</v>
      </c>
      <c r="K134" s="39">
        <v>20000000</v>
      </c>
      <c r="L134" s="38">
        <v>0</v>
      </c>
      <c r="M134" s="40">
        <v>0</v>
      </c>
      <c r="N134" s="38" t="s">
        <v>25</v>
      </c>
      <c r="O134" s="38" t="s">
        <v>26</v>
      </c>
      <c r="P134" s="79" t="s">
        <v>264</v>
      </c>
      <c r="Q134" s="79">
        <v>3132628447</v>
      </c>
      <c r="R134" s="52" t="s">
        <v>265</v>
      </c>
    </row>
    <row r="135" spans="1:18" s="35" customFormat="1" ht="76.5" x14ac:dyDescent="0.2">
      <c r="A135" s="28"/>
      <c r="B135" s="86" t="s">
        <v>277</v>
      </c>
      <c r="C135" s="55" t="s">
        <v>278</v>
      </c>
      <c r="D135" s="40">
        <v>1</v>
      </c>
      <c r="E135" s="40">
        <v>2</v>
      </c>
      <c r="F135" s="40">
        <v>3</v>
      </c>
      <c r="G135" s="40">
        <v>1</v>
      </c>
      <c r="H135" s="38" t="s">
        <v>23</v>
      </c>
      <c r="I135" s="38" t="s">
        <v>24</v>
      </c>
      <c r="J135" s="39">
        <f>1400000000*F135</f>
        <v>4200000000</v>
      </c>
      <c r="K135" s="39">
        <f>1400000000*8</f>
        <v>11200000000</v>
      </c>
      <c r="L135" s="38">
        <v>0</v>
      </c>
      <c r="M135" s="40">
        <v>0</v>
      </c>
      <c r="N135" s="38" t="s">
        <v>25</v>
      </c>
      <c r="O135" s="38" t="s">
        <v>26</v>
      </c>
      <c r="P135" s="79" t="s">
        <v>264</v>
      </c>
      <c r="Q135" s="79">
        <v>3132628447</v>
      </c>
      <c r="R135" s="52" t="s">
        <v>265</v>
      </c>
    </row>
    <row r="136" spans="1:18" s="35" customFormat="1" ht="38.25" x14ac:dyDescent="0.2">
      <c r="A136" s="28"/>
      <c r="B136" s="86" t="s">
        <v>279</v>
      </c>
      <c r="C136" s="55" t="s">
        <v>280</v>
      </c>
      <c r="D136" s="40">
        <v>3</v>
      </c>
      <c r="E136" s="40">
        <v>4</v>
      </c>
      <c r="F136" s="40">
        <v>2</v>
      </c>
      <c r="G136" s="40">
        <v>1</v>
      </c>
      <c r="H136" s="38" t="s">
        <v>23</v>
      </c>
      <c r="I136" s="38" t="s">
        <v>24</v>
      </c>
      <c r="J136" s="39">
        <v>30000000</v>
      </c>
      <c r="K136" s="39">
        <v>30000000</v>
      </c>
      <c r="L136" s="38">
        <v>0</v>
      </c>
      <c r="M136" s="40">
        <v>0</v>
      </c>
      <c r="N136" s="38" t="s">
        <v>25</v>
      </c>
      <c r="O136" s="38" t="s">
        <v>26</v>
      </c>
      <c r="P136" s="79" t="s">
        <v>264</v>
      </c>
      <c r="Q136" s="79">
        <v>3132628447</v>
      </c>
      <c r="R136" s="52" t="s">
        <v>265</v>
      </c>
    </row>
    <row r="137" spans="1:18" s="35" customFormat="1" ht="51" x14ac:dyDescent="0.2">
      <c r="A137" s="28"/>
      <c r="B137" s="86" t="s">
        <v>281</v>
      </c>
      <c r="C137" s="55" t="s">
        <v>282</v>
      </c>
      <c r="D137" s="40">
        <v>2</v>
      </c>
      <c r="E137" s="40">
        <v>3</v>
      </c>
      <c r="F137" s="40">
        <v>3</v>
      </c>
      <c r="G137" s="40">
        <v>1</v>
      </c>
      <c r="H137" s="38" t="s">
        <v>23</v>
      </c>
      <c r="I137" s="38" t="s">
        <v>24</v>
      </c>
      <c r="J137" s="39">
        <f>70000000*F137</f>
        <v>210000000</v>
      </c>
      <c r="K137" s="39">
        <f>70000000*7</f>
        <v>490000000</v>
      </c>
      <c r="L137" s="38">
        <v>0</v>
      </c>
      <c r="M137" s="40">
        <v>0</v>
      </c>
      <c r="N137" s="38" t="s">
        <v>25</v>
      </c>
      <c r="O137" s="38" t="s">
        <v>26</v>
      </c>
      <c r="P137" s="79" t="s">
        <v>264</v>
      </c>
      <c r="Q137" s="79">
        <v>3132628447</v>
      </c>
      <c r="R137" s="52" t="s">
        <v>265</v>
      </c>
    </row>
    <row r="138" spans="1:18" s="35" customFormat="1" ht="44.25" customHeight="1" x14ac:dyDescent="0.2">
      <c r="A138" s="28"/>
      <c r="B138" s="86" t="s">
        <v>138</v>
      </c>
      <c r="C138" s="55" t="s">
        <v>283</v>
      </c>
      <c r="D138" s="40">
        <v>6</v>
      </c>
      <c r="E138" s="40">
        <v>7</v>
      </c>
      <c r="F138" s="40">
        <v>1</v>
      </c>
      <c r="G138" s="40">
        <v>1</v>
      </c>
      <c r="H138" s="38" t="s">
        <v>23</v>
      </c>
      <c r="I138" s="38" t="s">
        <v>24</v>
      </c>
      <c r="J138" s="39">
        <v>105000000</v>
      </c>
      <c r="K138" s="39">
        <v>105000000</v>
      </c>
      <c r="L138" s="38">
        <v>0</v>
      </c>
      <c r="M138" s="40">
        <v>0</v>
      </c>
      <c r="N138" s="38" t="s">
        <v>25</v>
      </c>
      <c r="O138" s="38" t="s">
        <v>26</v>
      </c>
      <c r="P138" s="79" t="s">
        <v>264</v>
      </c>
      <c r="Q138" s="79">
        <v>3132628447</v>
      </c>
      <c r="R138" s="52" t="s">
        <v>265</v>
      </c>
    </row>
    <row r="139" spans="1:18" s="35" customFormat="1" ht="38.25" x14ac:dyDescent="0.2">
      <c r="A139" s="28"/>
      <c r="B139" s="86" t="s">
        <v>284</v>
      </c>
      <c r="C139" s="74" t="s">
        <v>285</v>
      </c>
      <c r="D139" s="40">
        <v>2</v>
      </c>
      <c r="E139" s="40">
        <v>3</v>
      </c>
      <c r="F139" s="40">
        <v>3</v>
      </c>
      <c r="G139" s="40">
        <v>1</v>
      </c>
      <c r="H139" s="38" t="s">
        <v>23</v>
      </c>
      <c r="I139" s="38" t="s">
        <v>24</v>
      </c>
      <c r="J139" s="39">
        <f>10000000*3</f>
        <v>30000000</v>
      </c>
      <c r="K139" s="39">
        <f>10000000*7</f>
        <v>70000000</v>
      </c>
      <c r="L139" s="38">
        <v>0</v>
      </c>
      <c r="M139" s="40">
        <v>0</v>
      </c>
      <c r="N139" s="38" t="s">
        <v>25</v>
      </c>
      <c r="O139" s="38" t="s">
        <v>26</v>
      </c>
      <c r="P139" s="79" t="s">
        <v>264</v>
      </c>
      <c r="Q139" s="79">
        <v>3132628447</v>
      </c>
      <c r="R139" s="52" t="s">
        <v>265</v>
      </c>
    </row>
    <row r="140" spans="1:18" s="35" customFormat="1" ht="51" x14ac:dyDescent="0.2">
      <c r="A140" s="28"/>
      <c r="B140" s="86" t="s">
        <v>286</v>
      </c>
      <c r="C140" s="74" t="s">
        <v>287</v>
      </c>
      <c r="D140" s="40">
        <v>1</v>
      </c>
      <c r="E140" s="40">
        <v>2</v>
      </c>
      <c r="F140" s="40">
        <v>3</v>
      </c>
      <c r="G140" s="40">
        <v>1</v>
      </c>
      <c r="H140" s="38" t="s">
        <v>23</v>
      </c>
      <c r="I140" s="38" t="s">
        <v>24</v>
      </c>
      <c r="J140" s="39">
        <f>718000000*F140</f>
        <v>2154000000</v>
      </c>
      <c r="K140" s="39">
        <f>718000000*8</f>
        <v>5744000000</v>
      </c>
      <c r="L140" s="38">
        <v>0</v>
      </c>
      <c r="M140" s="40">
        <v>0</v>
      </c>
      <c r="N140" s="38" t="s">
        <v>25</v>
      </c>
      <c r="O140" s="38" t="s">
        <v>26</v>
      </c>
      <c r="P140" s="79" t="s">
        <v>264</v>
      </c>
      <c r="Q140" s="79">
        <v>3132628447</v>
      </c>
      <c r="R140" s="52" t="s">
        <v>265</v>
      </c>
    </row>
    <row r="141" spans="1:18" s="35" customFormat="1" ht="51" x14ac:dyDescent="0.2">
      <c r="A141" s="28"/>
      <c r="B141" s="86" t="s">
        <v>288</v>
      </c>
      <c r="C141" s="55" t="s">
        <v>289</v>
      </c>
      <c r="D141" s="40">
        <v>3</v>
      </c>
      <c r="E141" s="40">
        <v>4</v>
      </c>
      <c r="F141" s="40">
        <v>3</v>
      </c>
      <c r="G141" s="40">
        <v>1</v>
      </c>
      <c r="H141" s="38" t="s">
        <v>23</v>
      </c>
      <c r="I141" s="38" t="s">
        <v>24</v>
      </c>
      <c r="J141" s="39">
        <f>20000000*F141</f>
        <v>60000000</v>
      </c>
      <c r="K141" s="39">
        <f>20000000*6</f>
        <v>120000000</v>
      </c>
      <c r="L141" s="38">
        <v>0</v>
      </c>
      <c r="M141" s="40">
        <v>0</v>
      </c>
      <c r="N141" s="38" t="s">
        <v>25</v>
      </c>
      <c r="O141" s="38" t="s">
        <v>26</v>
      </c>
      <c r="P141" s="79" t="s">
        <v>264</v>
      </c>
      <c r="Q141" s="79">
        <v>3132628447</v>
      </c>
      <c r="R141" s="52" t="s">
        <v>265</v>
      </c>
    </row>
    <row r="142" spans="1:18" s="35" customFormat="1" ht="77.25" customHeight="1" x14ac:dyDescent="0.2">
      <c r="A142" s="28"/>
      <c r="B142" s="86" t="s">
        <v>266</v>
      </c>
      <c r="C142" s="55" t="s">
        <v>290</v>
      </c>
      <c r="D142" s="40">
        <v>8</v>
      </c>
      <c r="E142" s="40">
        <v>9</v>
      </c>
      <c r="F142" s="40">
        <v>1</v>
      </c>
      <c r="G142" s="40">
        <v>1</v>
      </c>
      <c r="H142" s="38" t="s">
        <v>23</v>
      </c>
      <c r="I142" s="38" t="s">
        <v>24</v>
      </c>
      <c r="J142" s="39">
        <v>25000000</v>
      </c>
      <c r="K142" s="39">
        <v>25000000</v>
      </c>
      <c r="L142" s="38">
        <v>0</v>
      </c>
      <c r="M142" s="40">
        <v>0</v>
      </c>
      <c r="N142" s="38" t="s">
        <v>25</v>
      </c>
      <c r="O142" s="38" t="s">
        <v>26</v>
      </c>
      <c r="P142" s="79" t="s">
        <v>264</v>
      </c>
      <c r="Q142" s="79">
        <v>3132628447</v>
      </c>
      <c r="R142" s="52" t="s">
        <v>265</v>
      </c>
    </row>
    <row r="143" spans="1:18" s="35" customFormat="1" ht="71.25" customHeight="1" x14ac:dyDescent="0.2">
      <c r="A143" s="28"/>
      <c r="B143" s="86" t="s">
        <v>291</v>
      </c>
      <c r="C143" s="75" t="s">
        <v>292</v>
      </c>
      <c r="D143" s="40">
        <v>1</v>
      </c>
      <c r="E143" s="40">
        <v>1</v>
      </c>
      <c r="F143" s="40">
        <v>12</v>
      </c>
      <c r="G143" s="40">
        <v>1</v>
      </c>
      <c r="H143" s="38" t="s">
        <v>23</v>
      </c>
      <c r="I143" s="38" t="s">
        <v>24</v>
      </c>
      <c r="J143" s="39">
        <v>25000000</v>
      </c>
      <c r="K143" s="39">
        <v>25000000</v>
      </c>
      <c r="L143" s="38">
        <v>0</v>
      </c>
      <c r="M143" s="40">
        <v>0</v>
      </c>
      <c r="N143" s="38" t="s">
        <v>25</v>
      </c>
      <c r="O143" s="38" t="s">
        <v>26</v>
      </c>
      <c r="P143" s="79" t="s">
        <v>264</v>
      </c>
      <c r="Q143" s="79">
        <v>3132628447</v>
      </c>
      <c r="R143" s="52" t="s">
        <v>265</v>
      </c>
    </row>
    <row r="144" spans="1:18" s="35" customFormat="1" ht="84" customHeight="1" x14ac:dyDescent="0.2">
      <c r="A144" s="28"/>
      <c r="B144" s="86" t="s">
        <v>293</v>
      </c>
      <c r="C144" s="55" t="s">
        <v>294</v>
      </c>
      <c r="D144" s="40">
        <v>2</v>
      </c>
      <c r="E144" s="40">
        <v>3</v>
      </c>
      <c r="F144" s="40">
        <v>2</v>
      </c>
      <c r="G144" s="40">
        <v>1</v>
      </c>
      <c r="H144" s="38" t="s">
        <v>23</v>
      </c>
      <c r="I144" s="38" t="s">
        <v>24</v>
      </c>
      <c r="J144" s="39">
        <v>600000000</v>
      </c>
      <c r="K144" s="39">
        <f>(J144/F144)*(13-E144)</f>
        <v>3000000000</v>
      </c>
      <c r="L144" s="38">
        <v>0</v>
      </c>
      <c r="M144" s="40">
        <v>0</v>
      </c>
      <c r="N144" s="38" t="s">
        <v>25</v>
      </c>
      <c r="O144" s="38" t="s">
        <v>26</v>
      </c>
      <c r="P144" s="79" t="s">
        <v>264</v>
      </c>
      <c r="Q144" s="79">
        <v>3132628447</v>
      </c>
      <c r="R144" s="52" t="s">
        <v>265</v>
      </c>
    </row>
    <row r="145" spans="1:18" s="35" customFormat="1" ht="85.5" customHeight="1" x14ac:dyDescent="0.2">
      <c r="A145" s="28"/>
      <c r="B145" s="86" t="s">
        <v>295</v>
      </c>
      <c r="C145" s="55" t="s">
        <v>296</v>
      </c>
      <c r="D145" s="40">
        <v>3</v>
      </c>
      <c r="E145" s="40">
        <v>4</v>
      </c>
      <c r="F145" s="40">
        <v>3</v>
      </c>
      <c r="G145" s="40">
        <v>1</v>
      </c>
      <c r="H145" s="38" t="s">
        <v>23</v>
      </c>
      <c r="I145" s="38" t="s">
        <v>24</v>
      </c>
      <c r="J145" s="39">
        <f>250000000*F145</f>
        <v>750000000</v>
      </c>
      <c r="K145" s="39">
        <f>250000000*6</f>
        <v>1500000000</v>
      </c>
      <c r="L145" s="38">
        <v>0</v>
      </c>
      <c r="M145" s="40">
        <v>0</v>
      </c>
      <c r="N145" s="38" t="s">
        <v>25</v>
      </c>
      <c r="O145" s="38" t="s">
        <v>26</v>
      </c>
      <c r="P145" s="79" t="s">
        <v>264</v>
      </c>
      <c r="Q145" s="79">
        <v>3132628447</v>
      </c>
      <c r="R145" s="52" t="s">
        <v>265</v>
      </c>
    </row>
    <row r="146" spans="1:18" s="35" customFormat="1" ht="64.5" customHeight="1" x14ac:dyDescent="0.2">
      <c r="A146" s="28"/>
      <c r="B146" s="86" t="s">
        <v>297</v>
      </c>
      <c r="C146" s="55" t="s">
        <v>298</v>
      </c>
      <c r="D146" s="40">
        <v>3</v>
      </c>
      <c r="E146" s="40">
        <v>4</v>
      </c>
      <c r="F146" s="40">
        <v>3</v>
      </c>
      <c r="G146" s="40">
        <v>1</v>
      </c>
      <c r="H146" s="38" t="s">
        <v>23</v>
      </c>
      <c r="I146" s="38" t="s">
        <v>24</v>
      </c>
      <c r="J146" s="39">
        <f>120000000*F146</f>
        <v>360000000</v>
      </c>
      <c r="K146" s="39">
        <f>120000000*6</f>
        <v>720000000</v>
      </c>
      <c r="L146" s="38">
        <v>0</v>
      </c>
      <c r="M146" s="40">
        <v>0</v>
      </c>
      <c r="N146" s="38" t="s">
        <v>25</v>
      </c>
      <c r="O146" s="38" t="s">
        <v>26</v>
      </c>
      <c r="P146" s="79" t="s">
        <v>264</v>
      </c>
      <c r="Q146" s="79">
        <v>3132628447</v>
      </c>
      <c r="R146" s="52" t="s">
        <v>265</v>
      </c>
    </row>
    <row r="147" spans="1:18" s="47" customFormat="1" ht="45" customHeight="1" x14ac:dyDescent="0.2">
      <c r="A147" s="1"/>
      <c r="B147" s="51" t="s">
        <v>299</v>
      </c>
      <c r="C147" s="37" t="s">
        <v>300</v>
      </c>
      <c r="D147" s="40">
        <v>5</v>
      </c>
      <c r="E147" s="40">
        <v>6</v>
      </c>
      <c r="F147" s="40">
        <v>1</v>
      </c>
      <c r="G147" s="40">
        <v>1</v>
      </c>
      <c r="H147" s="38" t="s">
        <v>23</v>
      </c>
      <c r="I147" s="38" t="s">
        <v>24</v>
      </c>
      <c r="J147" s="39">
        <v>240000000</v>
      </c>
      <c r="K147" s="39">
        <v>240000000</v>
      </c>
      <c r="L147" s="38">
        <v>0</v>
      </c>
      <c r="M147" s="40">
        <v>0</v>
      </c>
      <c r="N147" s="38" t="s">
        <v>25</v>
      </c>
      <c r="O147" s="38" t="s">
        <v>26</v>
      </c>
      <c r="P147" s="38" t="s">
        <v>301</v>
      </c>
      <c r="Q147" s="56">
        <v>3124495810</v>
      </c>
      <c r="R147" s="41" t="s">
        <v>302</v>
      </c>
    </row>
    <row r="148" spans="1:18" s="47" customFormat="1" ht="25.5" x14ac:dyDescent="0.2">
      <c r="A148" s="1"/>
      <c r="B148" s="51" t="s">
        <v>303</v>
      </c>
      <c r="C148" s="37" t="s">
        <v>304</v>
      </c>
      <c r="D148" s="40">
        <v>5</v>
      </c>
      <c r="E148" s="40">
        <v>6</v>
      </c>
      <c r="F148" s="40">
        <v>1</v>
      </c>
      <c r="G148" s="40">
        <v>1</v>
      </c>
      <c r="H148" s="38" t="s">
        <v>23</v>
      </c>
      <c r="I148" s="38" t="s">
        <v>24</v>
      </c>
      <c r="J148" s="39">
        <v>15000000</v>
      </c>
      <c r="K148" s="39">
        <v>15000000</v>
      </c>
      <c r="L148" s="38">
        <v>0</v>
      </c>
      <c r="M148" s="40">
        <v>0</v>
      </c>
      <c r="N148" s="38" t="s">
        <v>25</v>
      </c>
      <c r="O148" s="38" t="s">
        <v>26</v>
      </c>
      <c r="P148" s="38" t="s">
        <v>301</v>
      </c>
      <c r="Q148" s="56">
        <v>3124495810</v>
      </c>
      <c r="R148" s="41" t="s">
        <v>302</v>
      </c>
    </row>
    <row r="149" spans="1:18" s="47" customFormat="1" ht="25.5" x14ac:dyDescent="0.2">
      <c r="A149" s="1"/>
      <c r="B149" s="51" t="s">
        <v>305</v>
      </c>
      <c r="C149" s="37" t="s">
        <v>306</v>
      </c>
      <c r="D149" s="40">
        <v>7</v>
      </c>
      <c r="E149" s="40">
        <v>8</v>
      </c>
      <c r="F149" s="40">
        <v>2</v>
      </c>
      <c r="G149" s="40">
        <v>1</v>
      </c>
      <c r="H149" s="38" t="s">
        <v>23</v>
      </c>
      <c r="I149" s="38" t="s">
        <v>24</v>
      </c>
      <c r="J149" s="39">
        <v>79986200</v>
      </c>
      <c r="K149" s="39">
        <v>79986200</v>
      </c>
      <c r="L149" s="38">
        <v>0</v>
      </c>
      <c r="M149" s="40">
        <v>0</v>
      </c>
      <c r="N149" s="38" t="s">
        <v>25</v>
      </c>
      <c r="O149" s="38" t="s">
        <v>26</v>
      </c>
      <c r="P149" s="38" t="s">
        <v>301</v>
      </c>
      <c r="Q149" s="56">
        <v>3124495810</v>
      </c>
      <c r="R149" s="41" t="s">
        <v>302</v>
      </c>
    </row>
    <row r="150" spans="1:18" s="47" customFormat="1" ht="76.5" x14ac:dyDescent="0.2">
      <c r="A150" s="1"/>
      <c r="B150" s="90" t="s">
        <v>307</v>
      </c>
      <c r="C150" s="59" t="s">
        <v>308</v>
      </c>
      <c r="D150" s="40">
        <v>5</v>
      </c>
      <c r="E150" s="40">
        <v>6</v>
      </c>
      <c r="F150" s="40">
        <v>8</v>
      </c>
      <c r="G150" s="40">
        <v>1</v>
      </c>
      <c r="H150" s="38" t="s">
        <v>23</v>
      </c>
      <c r="I150" s="38" t="s">
        <v>24</v>
      </c>
      <c r="J150" s="39">
        <v>80000000</v>
      </c>
      <c r="K150" s="39">
        <v>80000000</v>
      </c>
      <c r="L150" s="38">
        <v>0</v>
      </c>
      <c r="M150" s="40">
        <v>0</v>
      </c>
      <c r="N150" s="38" t="s">
        <v>25</v>
      </c>
      <c r="O150" s="38" t="s">
        <v>26</v>
      </c>
      <c r="P150" s="38" t="s">
        <v>301</v>
      </c>
      <c r="Q150" s="56">
        <v>3124495810</v>
      </c>
      <c r="R150" s="41" t="s">
        <v>302</v>
      </c>
    </row>
    <row r="151" spans="1:18" s="47" customFormat="1" ht="63.75" x14ac:dyDescent="0.2">
      <c r="A151" s="1"/>
      <c r="B151" s="51" t="s">
        <v>309</v>
      </c>
      <c r="C151" s="55" t="s">
        <v>310</v>
      </c>
      <c r="D151" s="40">
        <v>5</v>
      </c>
      <c r="E151" s="40">
        <v>6</v>
      </c>
      <c r="F151" s="40">
        <v>9</v>
      </c>
      <c r="G151" s="40">
        <v>1</v>
      </c>
      <c r="H151" s="38" t="s">
        <v>23</v>
      </c>
      <c r="I151" s="38" t="s">
        <v>24</v>
      </c>
      <c r="J151" s="39">
        <v>100000000</v>
      </c>
      <c r="K151" s="39">
        <v>100000000</v>
      </c>
      <c r="L151" s="38">
        <v>0</v>
      </c>
      <c r="M151" s="40">
        <v>0</v>
      </c>
      <c r="N151" s="38" t="s">
        <v>25</v>
      </c>
      <c r="O151" s="38" t="s">
        <v>26</v>
      </c>
      <c r="P151" s="38" t="s">
        <v>301</v>
      </c>
      <c r="Q151" s="56">
        <v>3124495810</v>
      </c>
      <c r="R151" s="41" t="s">
        <v>302</v>
      </c>
    </row>
    <row r="152" spans="1:18" s="47" customFormat="1" ht="31.5" customHeight="1" x14ac:dyDescent="0.2">
      <c r="A152" s="1"/>
      <c r="B152" s="51" t="s">
        <v>311</v>
      </c>
      <c r="C152" s="76" t="s">
        <v>312</v>
      </c>
      <c r="D152" s="40">
        <v>3</v>
      </c>
      <c r="E152" s="40">
        <v>4</v>
      </c>
      <c r="F152" s="40">
        <v>3</v>
      </c>
      <c r="G152" s="40">
        <v>1</v>
      </c>
      <c r="H152" s="38" t="s">
        <v>23</v>
      </c>
      <c r="I152" s="38" t="s">
        <v>24</v>
      </c>
      <c r="J152" s="39">
        <v>35000000</v>
      </c>
      <c r="K152" s="39">
        <v>35000000</v>
      </c>
      <c r="L152" s="38">
        <v>0</v>
      </c>
      <c r="M152" s="40">
        <v>0</v>
      </c>
      <c r="N152" s="38" t="s">
        <v>25</v>
      </c>
      <c r="O152" s="38" t="s">
        <v>26</v>
      </c>
      <c r="P152" s="63" t="s">
        <v>313</v>
      </c>
      <c r="Q152" s="56">
        <v>3022430132</v>
      </c>
      <c r="R152" s="41" t="s">
        <v>314</v>
      </c>
    </row>
    <row r="153" spans="1:18" s="47" customFormat="1" ht="38.25" x14ac:dyDescent="0.2">
      <c r="A153" s="1"/>
      <c r="B153" s="51" t="s">
        <v>315</v>
      </c>
      <c r="C153" s="76" t="s">
        <v>316</v>
      </c>
      <c r="D153" s="40">
        <v>8</v>
      </c>
      <c r="E153" s="40">
        <v>9</v>
      </c>
      <c r="F153" s="40">
        <v>12</v>
      </c>
      <c r="G153" s="40">
        <v>1</v>
      </c>
      <c r="H153" s="38" t="s">
        <v>23</v>
      </c>
      <c r="I153" s="38" t="s">
        <v>24</v>
      </c>
      <c r="J153" s="39">
        <v>20000000</v>
      </c>
      <c r="K153" s="39">
        <v>20000000</v>
      </c>
      <c r="L153" s="38">
        <v>0</v>
      </c>
      <c r="M153" s="40">
        <v>0</v>
      </c>
      <c r="N153" s="38" t="s">
        <v>25</v>
      </c>
      <c r="O153" s="38" t="s">
        <v>26</v>
      </c>
      <c r="P153" s="63" t="s">
        <v>313</v>
      </c>
      <c r="Q153" s="56">
        <v>3022430132</v>
      </c>
      <c r="R153" s="41" t="s">
        <v>314</v>
      </c>
    </row>
    <row r="154" spans="1:18" s="47" customFormat="1" ht="69.75" customHeight="1" x14ac:dyDescent="0.2">
      <c r="A154" s="1"/>
      <c r="B154" s="51" t="s">
        <v>317</v>
      </c>
      <c r="C154" s="76" t="s">
        <v>318</v>
      </c>
      <c r="D154" s="40">
        <v>5</v>
      </c>
      <c r="E154" s="40">
        <v>6</v>
      </c>
      <c r="F154" s="40">
        <v>1</v>
      </c>
      <c r="G154" s="40">
        <v>1</v>
      </c>
      <c r="H154" s="38" t="s">
        <v>23</v>
      </c>
      <c r="I154" s="38" t="s">
        <v>24</v>
      </c>
      <c r="J154" s="39">
        <v>10000000</v>
      </c>
      <c r="K154" s="39">
        <v>10000000</v>
      </c>
      <c r="L154" s="38">
        <v>0</v>
      </c>
      <c r="M154" s="40">
        <v>0</v>
      </c>
      <c r="N154" s="38" t="s">
        <v>25</v>
      </c>
      <c r="O154" s="38" t="s">
        <v>26</v>
      </c>
      <c r="P154" s="38" t="s">
        <v>319</v>
      </c>
      <c r="Q154" s="38" t="s">
        <v>320</v>
      </c>
      <c r="R154" s="50" t="s">
        <v>321</v>
      </c>
    </row>
    <row r="155" spans="1:18" s="47" customFormat="1" ht="51" x14ac:dyDescent="0.2">
      <c r="A155" s="1"/>
      <c r="B155" s="51" t="s">
        <v>322</v>
      </c>
      <c r="C155" s="76" t="s">
        <v>323</v>
      </c>
      <c r="D155" s="40">
        <v>2</v>
      </c>
      <c r="E155" s="40">
        <v>3</v>
      </c>
      <c r="F155" s="40">
        <v>3</v>
      </c>
      <c r="G155" s="40">
        <v>1</v>
      </c>
      <c r="H155" s="38" t="s">
        <v>23</v>
      </c>
      <c r="I155" s="38" t="s">
        <v>24</v>
      </c>
      <c r="J155" s="39">
        <v>50000000</v>
      </c>
      <c r="K155" s="39">
        <v>100000000</v>
      </c>
      <c r="L155" s="38">
        <v>0</v>
      </c>
      <c r="M155" s="40">
        <v>0</v>
      </c>
      <c r="N155" s="38" t="s">
        <v>25</v>
      </c>
      <c r="O155" s="38" t="s">
        <v>26</v>
      </c>
      <c r="P155" s="38" t="s">
        <v>319</v>
      </c>
      <c r="Q155" s="38" t="s">
        <v>320</v>
      </c>
      <c r="R155" s="41" t="s">
        <v>321</v>
      </c>
    </row>
    <row r="156" spans="1:18" s="47" customFormat="1" ht="38.25" x14ac:dyDescent="0.2">
      <c r="A156" s="1"/>
      <c r="B156" s="51" t="s">
        <v>324</v>
      </c>
      <c r="C156" s="76" t="s">
        <v>325</v>
      </c>
      <c r="D156" s="40">
        <v>4</v>
      </c>
      <c r="E156" s="40">
        <v>5</v>
      </c>
      <c r="F156" s="40">
        <v>3</v>
      </c>
      <c r="G156" s="40">
        <v>1</v>
      </c>
      <c r="H156" s="38" t="s">
        <v>23</v>
      </c>
      <c r="I156" s="38" t="s">
        <v>24</v>
      </c>
      <c r="J156" s="39">
        <v>53000000</v>
      </c>
      <c r="K156" s="39">
        <v>53000000</v>
      </c>
      <c r="L156" s="38">
        <v>0</v>
      </c>
      <c r="M156" s="40">
        <v>0</v>
      </c>
      <c r="N156" s="38" t="s">
        <v>25</v>
      </c>
      <c r="O156" s="38" t="s">
        <v>26</v>
      </c>
      <c r="P156" s="38" t="s">
        <v>319</v>
      </c>
      <c r="Q156" s="38" t="s">
        <v>320</v>
      </c>
      <c r="R156" s="41" t="s">
        <v>321</v>
      </c>
    </row>
    <row r="157" spans="1:18" s="47" customFormat="1" ht="38.25" x14ac:dyDescent="0.2">
      <c r="A157" s="1"/>
      <c r="B157" s="51" t="s">
        <v>326</v>
      </c>
      <c r="C157" s="76" t="s">
        <v>327</v>
      </c>
      <c r="D157" s="40">
        <v>6</v>
      </c>
      <c r="E157" s="40">
        <v>7</v>
      </c>
      <c r="F157" s="40">
        <v>1</v>
      </c>
      <c r="G157" s="40">
        <v>1</v>
      </c>
      <c r="H157" s="38" t="s">
        <v>23</v>
      </c>
      <c r="I157" s="38" t="s">
        <v>24</v>
      </c>
      <c r="J157" s="39">
        <v>47680000</v>
      </c>
      <c r="K157" s="39">
        <v>47680000</v>
      </c>
      <c r="L157" s="38">
        <v>0</v>
      </c>
      <c r="M157" s="40">
        <v>0</v>
      </c>
      <c r="N157" s="38" t="s">
        <v>25</v>
      </c>
      <c r="O157" s="38" t="s">
        <v>26</v>
      </c>
      <c r="P157" s="38" t="s">
        <v>319</v>
      </c>
      <c r="Q157" s="38" t="s">
        <v>320</v>
      </c>
      <c r="R157" s="41" t="s">
        <v>321</v>
      </c>
    </row>
    <row r="158" spans="1:18" s="47" customFormat="1" ht="38.25" x14ac:dyDescent="0.2">
      <c r="A158" s="1"/>
      <c r="B158" s="86" t="s">
        <v>328</v>
      </c>
      <c r="C158" s="76" t="s">
        <v>329</v>
      </c>
      <c r="D158" s="40">
        <v>7</v>
      </c>
      <c r="E158" s="40">
        <v>8</v>
      </c>
      <c r="F158" s="40">
        <v>3</v>
      </c>
      <c r="G158" s="40">
        <v>1</v>
      </c>
      <c r="H158" s="38" t="s">
        <v>23</v>
      </c>
      <c r="I158" s="38" t="s">
        <v>24</v>
      </c>
      <c r="J158" s="39">
        <v>62400000</v>
      </c>
      <c r="K158" s="39">
        <v>62400000</v>
      </c>
      <c r="L158" s="38">
        <v>0</v>
      </c>
      <c r="M158" s="40">
        <v>0</v>
      </c>
      <c r="N158" s="38" t="s">
        <v>25</v>
      </c>
      <c r="O158" s="38" t="s">
        <v>26</v>
      </c>
      <c r="P158" s="38" t="s">
        <v>319</v>
      </c>
      <c r="Q158" s="38" t="s">
        <v>320</v>
      </c>
      <c r="R158" s="41" t="s">
        <v>321</v>
      </c>
    </row>
    <row r="159" spans="1:18" s="47" customFormat="1" ht="38.25" x14ac:dyDescent="0.2">
      <c r="A159" s="1"/>
      <c r="B159" s="51" t="s">
        <v>326</v>
      </c>
      <c r="C159" s="76" t="s">
        <v>330</v>
      </c>
      <c r="D159" s="40">
        <v>7</v>
      </c>
      <c r="E159" s="40">
        <v>8</v>
      </c>
      <c r="F159" s="40">
        <v>2</v>
      </c>
      <c r="G159" s="40">
        <v>1</v>
      </c>
      <c r="H159" s="38" t="s">
        <v>23</v>
      </c>
      <c r="I159" s="38" t="s">
        <v>24</v>
      </c>
      <c r="J159" s="39">
        <v>45000000</v>
      </c>
      <c r="K159" s="39">
        <v>45000000</v>
      </c>
      <c r="L159" s="38">
        <v>0</v>
      </c>
      <c r="M159" s="40">
        <v>0</v>
      </c>
      <c r="N159" s="38" t="s">
        <v>25</v>
      </c>
      <c r="O159" s="38" t="s">
        <v>26</v>
      </c>
      <c r="P159" s="38" t="s">
        <v>319</v>
      </c>
      <c r="Q159" s="38" t="s">
        <v>320</v>
      </c>
      <c r="R159" s="41" t="s">
        <v>321</v>
      </c>
    </row>
    <row r="160" spans="1:18" s="47" customFormat="1" ht="38.25" x14ac:dyDescent="0.2">
      <c r="A160" s="1"/>
      <c r="B160" s="51" t="s">
        <v>331</v>
      </c>
      <c r="C160" s="76" t="s">
        <v>332</v>
      </c>
      <c r="D160" s="40">
        <v>7</v>
      </c>
      <c r="E160" s="40">
        <v>8</v>
      </c>
      <c r="F160" s="40">
        <v>2</v>
      </c>
      <c r="G160" s="40">
        <v>1</v>
      </c>
      <c r="H160" s="38" t="s">
        <v>23</v>
      </c>
      <c r="I160" s="38" t="s">
        <v>24</v>
      </c>
      <c r="J160" s="39">
        <v>12992513</v>
      </c>
      <c r="K160" s="39">
        <v>25985026</v>
      </c>
      <c r="L160" s="38">
        <v>0</v>
      </c>
      <c r="M160" s="40">
        <v>0</v>
      </c>
      <c r="N160" s="38" t="s">
        <v>25</v>
      </c>
      <c r="O160" s="38" t="s">
        <v>26</v>
      </c>
      <c r="P160" s="38" t="s">
        <v>319</v>
      </c>
      <c r="Q160" s="38" t="s">
        <v>320</v>
      </c>
      <c r="R160" s="41" t="s">
        <v>321</v>
      </c>
    </row>
    <row r="161" spans="1:18" s="47" customFormat="1" ht="38.25" x14ac:dyDescent="0.2">
      <c r="A161" s="1"/>
      <c r="B161" s="51" t="s">
        <v>333</v>
      </c>
      <c r="C161" s="76" t="s">
        <v>334</v>
      </c>
      <c r="D161" s="40">
        <v>4</v>
      </c>
      <c r="E161" s="40">
        <v>5</v>
      </c>
      <c r="F161" s="40">
        <v>1</v>
      </c>
      <c r="G161" s="40">
        <v>1</v>
      </c>
      <c r="H161" s="38" t="s">
        <v>23</v>
      </c>
      <c r="I161" s="38" t="s">
        <v>24</v>
      </c>
      <c r="J161" s="39">
        <v>31000000</v>
      </c>
      <c r="K161" s="39">
        <v>31000000</v>
      </c>
      <c r="L161" s="38">
        <v>0</v>
      </c>
      <c r="M161" s="40">
        <v>0</v>
      </c>
      <c r="N161" s="38" t="s">
        <v>25</v>
      </c>
      <c r="O161" s="38" t="s">
        <v>26</v>
      </c>
      <c r="P161" s="38" t="s">
        <v>319</v>
      </c>
      <c r="Q161" s="38" t="s">
        <v>320</v>
      </c>
      <c r="R161" s="41" t="s">
        <v>321</v>
      </c>
    </row>
    <row r="162" spans="1:18" s="47" customFormat="1" ht="89.25" x14ac:dyDescent="0.2">
      <c r="A162" s="1"/>
      <c r="B162" s="51" t="s">
        <v>335</v>
      </c>
      <c r="C162" s="76" t="s">
        <v>336</v>
      </c>
      <c r="D162" s="40">
        <v>1</v>
      </c>
      <c r="E162" s="40">
        <v>2</v>
      </c>
      <c r="F162" s="40">
        <v>6</v>
      </c>
      <c r="G162" s="40">
        <v>1</v>
      </c>
      <c r="H162" s="38" t="s">
        <v>23</v>
      </c>
      <c r="I162" s="38" t="s">
        <v>24</v>
      </c>
      <c r="J162" s="39">
        <v>31164400</v>
      </c>
      <c r="K162" s="39">
        <v>27764400</v>
      </c>
      <c r="L162" s="38">
        <v>0</v>
      </c>
      <c r="M162" s="40">
        <v>0</v>
      </c>
      <c r="N162" s="38" t="s">
        <v>25</v>
      </c>
      <c r="O162" s="38" t="s">
        <v>26</v>
      </c>
      <c r="P162" s="38" t="s">
        <v>319</v>
      </c>
      <c r="Q162" s="38" t="s">
        <v>320</v>
      </c>
      <c r="R162" s="50" t="s">
        <v>321</v>
      </c>
    </row>
    <row r="163" spans="1:18" s="47" customFormat="1" ht="38.25" x14ac:dyDescent="0.2">
      <c r="A163" s="1"/>
      <c r="B163" s="51" t="s">
        <v>337</v>
      </c>
      <c r="C163" s="76" t="s">
        <v>338</v>
      </c>
      <c r="D163" s="40">
        <v>1</v>
      </c>
      <c r="E163" s="40">
        <v>2</v>
      </c>
      <c r="F163" s="40">
        <v>4</v>
      </c>
      <c r="G163" s="40">
        <v>1</v>
      </c>
      <c r="H163" s="38" t="s">
        <v>23</v>
      </c>
      <c r="I163" s="38" t="s">
        <v>24</v>
      </c>
      <c r="J163" s="39">
        <v>99490400</v>
      </c>
      <c r="K163" s="39">
        <v>99490400</v>
      </c>
      <c r="L163" s="38">
        <v>0</v>
      </c>
      <c r="M163" s="40">
        <v>0</v>
      </c>
      <c r="N163" s="38" t="s">
        <v>25</v>
      </c>
      <c r="O163" s="38" t="s">
        <v>26</v>
      </c>
      <c r="P163" s="38" t="s">
        <v>319</v>
      </c>
      <c r="Q163" s="38" t="s">
        <v>320</v>
      </c>
      <c r="R163" s="50" t="s">
        <v>321</v>
      </c>
    </row>
    <row r="164" spans="1:18" s="47" customFormat="1" ht="63.75" x14ac:dyDescent="0.2">
      <c r="A164" s="1"/>
      <c r="B164" s="51" t="s">
        <v>339</v>
      </c>
      <c r="C164" s="76" t="s">
        <v>340</v>
      </c>
      <c r="D164" s="40">
        <v>2</v>
      </c>
      <c r="E164" s="40">
        <v>2</v>
      </c>
      <c r="F164" s="40">
        <v>2</v>
      </c>
      <c r="G164" s="40">
        <v>1</v>
      </c>
      <c r="H164" s="38" t="s">
        <v>23</v>
      </c>
      <c r="I164" s="38" t="s">
        <v>24</v>
      </c>
      <c r="J164" s="39">
        <v>150000000</v>
      </c>
      <c r="K164" s="39">
        <v>118116000</v>
      </c>
      <c r="L164" s="38">
        <v>0</v>
      </c>
      <c r="M164" s="40">
        <v>0</v>
      </c>
      <c r="N164" s="38" t="s">
        <v>25</v>
      </c>
      <c r="O164" s="38" t="s">
        <v>26</v>
      </c>
      <c r="P164" s="38" t="s">
        <v>319</v>
      </c>
      <c r="Q164" s="38" t="s">
        <v>320</v>
      </c>
      <c r="R164" s="50" t="s">
        <v>321</v>
      </c>
    </row>
    <row r="165" spans="1:18" s="47" customFormat="1" ht="51" x14ac:dyDescent="0.2">
      <c r="A165" s="1"/>
      <c r="B165" s="51" t="s">
        <v>341</v>
      </c>
      <c r="C165" s="76" t="s">
        <v>342</v>
      </c>
      <c r="D165" s="40">
        <v>2</v>
      </c>
      <c r="E165" s="40">
        <v>2</v>
      </c>
      <c r="F165" s="40">
        <v>10</v>
      </c>
      <c r="G165" s="40">
        <v>1</v>
      </c>
      <c r="H165" s="38" t="s">
        <v>23</v>
      </c>
      <c r="I165" s="38" t="s">
        <v>24</v>
      </c>
      <c r="J165" s="39">
        <v>1015464140</v>
      </c>
      <c r="K165" s="39">
        <v>1015464140</v>
      </c>
      <c r="L165" s="38">
        <v>0</v>
      </c>
      <c r="M165" s="40">
        <v>0</v>
      </c>
      <c r="N165" s="38" t="s">
        <v>25</v>
      </c>
      <c r="O165" s="38" t="s">
        <v>26</v>
      </c>
      <c r="P165" s="38" t="s">
        <v>319</v>
      </c>
      <c r="Q165" s="38" t="s">
        <v>320</v>
      </c>
      <c r="R165" s="50" t="s">
        <v>321</v>
      </c>
    </row>
    <row r="166" spans="1:18" s="47" customFormat="1" ht="51" x14ac:dyDescent="0.2">
      <c r="A166" s="1"/>
      <c r="B166" s="93" t="s">
        <v>341</v>
      </c>
      <c r="C166" s="80" t="s">
        <v>343</v>
      </c>
      <c r="D166" s="81">
        <v>2</v>
      </c>
      <c r="E166" s="81">
        <v>2</v>
      </c>
      <c r="F166" s="81">
        <v>11</v>
      </c>
      <c r="G166" s="81">
        <v>1</v>
      </c>
      <c r="H166" s="82" t="s">
        <v>23</v>
      </c>
      <c r="I166" s="82" t="s">
        <v>24</v>
      </c>
      <c r="J166" s="83">
        <v>3335281484</v>
      </c>
      <c r="K166" s="83">
        <v>3335281484</v>
      </c>
      <c r="L166" s="82">
        <v>0</v>
      </c>
      <c r="M166" s="81">
        <v>0</v>
      </c>
      <c r="N166" s="82" t="s">
        <v>25</v>
      </c>
      <c r="O166" s="82" t="s">
        <v>26</v>
      </c>
      <c r="P166" s="82" t="s">
        <v>319</v>
      </c>
      <c r="Q166" s="82" t="s">
        <v>320</v>
      </c>
      <c r="R166" s="50" t="s">
        <v>321</v>
      </c>
    </row>
    <row r="167" spans="1:18" s="47" customFormat="1" ht="82.5" customHeight="1" x14ac:dyDescent="0.2">
      <c r="A167" s="1"/>
      <c r="B167" s="51" t="s">
        <v>344</v>
      </c>
      <c r="C167" s="76" t="s">
        <v>345</v>
      </c>
      <c r="D167" s="40">
        <v>2</v>
      </c>
      <c r="E167" s="40">
        <v>3</v>
      </c>
      <c r="F167" s="40">
        <v>1</v>
      </c>
      <c r="G167" s="81">
        <v>1</v>
      </c>
      <c r="H167" s="82" t="s">
        <v>23</v>
      </c>
      <c r="I167" s="82" t="s">
        <v>24</v>
      </c>
      <c r="J167" s="39">
        <v>5500000</v>
      </c>
      <c r="K167" s="39">
        <v>5500000</v>
      </c>
      <c r="L167" s="82">
        <v>0</v>
      </c>
      <c r="M167" s="81">
        <v>0</v>
      </c>
      <c r="N167" s="82" t="s">
        <v>25</v>
      </c>
      <c r="O167" s="82" t="s">
        <v>26</v>
      </c>
      <c r="P167" s="38" t="s">
        <v>319</v>
      </c>
      <c r="Q167" s="38" t="s">
        <v>320</v>
      </c>
      <c r="R167" s="50" t="s">
        <v>321</v>
      </c>
    </row>
    <row r="168" spans="1:18" s="47" customFormat="1" ht="111.75" customHeight="1" x14ac:dyDescent="0.2">
      <c r="A168" s="1"/>
      <c r="B168" s="51" t="s">
        <v>346</v>
      </c>
      <c r="C168" s="84" t="s">
        <v>347</v>
      </c>
      <c r="D168" s="40">
        <v>2</v>
      </c>
      <c r="E168" s="40">
        <v>2</v>
      </c>
      <c r="F168" s="40">
        <v>3</v>
      </c>
      <c r="G168" s="40">
        <v>1</v>
      </c>
      <c r="H168" s="38" t="s">
        <v>23</v>
      </c>
      <c r="I168" s="38" t="s">
        <v>24</v>
      </c>
      <c r="J168" s="39">
        <v>1220000000</v>
      </c>
      <c r="K168" s="39">
        <v>1220000000</v>
      </c>
      <c r="L168" s="38">
        <v>0</v>
      </c>
      <c r="M168" s="40">
        <v>0</v>
      </c>
      <c r="N168" s="38" t="s">
        <v>25</v>
      </c>
      <c r="O168" s="38" t="s">
        <v>26</v>
      </c>
      <c r="P168" s="63" t="s">
        <v>348</v>
      </c>
      <c r="Q168" s="56">
        <v>3102026393</v>
      </c>
      <c r="R168" s="41" t="s">
        <v>349</v>
      </c>
    </row>
    <row r="169" spans="1:18" s="47" customFormat="1" ht="70.5" customHeight="1" x14ac:dyDescent="0.2">
      <c r="A169" s="1"/>
      <c r="B169" s="51" t="s">
        <v>350</v>
      </c>
      <c r="C169" s="55" t="s">
        <v>351</v>
      </c>
      <c r="D169" s="40">
        <v>3</v>
      </c>
      <c r="E169" s="40">
        <v>4</v>
      </c>
      <c r="F169" s="40">
        <v>1</v>
      </c>
      <c r="G169" s="40">
        <v>1</v>
      </c>
      <c r="H169" s="38" t="s">
        <v>23</v>
      </c>
      <c r="I169" s="38" t="s">
        <v>24</v>
      </c>
      <c r="J169" s="39">
        <v>100000000</v>
      </c>
      <c r="K169" s="39">
        <v>100000000</v>
      </c>
      <c r="L169" s="38">
        <v>0</v>
      </c>
      <c r="M169" s="40">
        <v>0</v>
      </c>
      <c r="N169" s="38" t="s">
        <v>25</v>
      </c>
      <c r="O169" s="38" t="s">
        <v>26</v>
      </c>
      <c r="P169" s="79" t="s">
        <v>264</v>
      </c>
      <c r="Q169" s="79">
        <v>3132628447</v>
      </c>
      <c r="R169" s="52" t="s">
        <v>265</v>
      </c>
    </row>
    <row r="170" spans="1:18" s="47" customFormat="1" ht="70.5" customHeight="1" x14ac:dyDescent="0.2">
      <c r="A170" s="1"/>
      <c r="B170" s="51" t="s">
        <v>352</v>
      </c>
      <c r="C170" s="55" t="s">
        <v>353</v>
      </c>
      <c r="D170" s="40">
        <v>3</v>
      </c>
      <c r="E170" s="40">
        <v>4</v>
      </c>
      <c r="F170" s="40">
        <v>1</v>
      </c>
      <c r="G170" s="81">
        <v>1</v>
      </c>
      <c r="H170" s="82" t="s">
        <v>23</v>
      </c>
      <c r="I170" s="82" t="s">
        <v>24</v>
      </c>
      <c r="J170" s="39">
        <v>220000000</v>
      </c>
      <c r="K170" s="39">
        <v>220000000</v>
      </c>
      <c r="L170" s="82">
        <v>0</v>
      </c>
      <c r="M170" s="81">
        <v>0</v>
      </c>
      <c r="N170" s="82" t="s">
        <v>25</v>
      </c>
      <c r="O170" s="82" t="s">
        <v>26</v>
      </c>
      <c r="P170" s="63" t="s">
        <v>348</v>
      </c>
      <c r="Q170" s="56">
        <v>3102026393</v>
      </c>
      <c r="R170" s="41" t="s">
        <v>349</v>
      </c>
    </row>
    <row r="171" spans="1:18" s="47" customFormat="1" ht="70.5" customHeight="1" x14ac:dyDescent="0.2">
      <c r="A171" s="1"/>
      <c r="B171" s="51" t="s">
        <v>352</v>
      </c>
      <c r="C171" s="60" t="s">
        <v>354</v>
      </c>
      <c r="D171" s="40">
        <v>3</v>
      </c>
      <c r="E171" s="40">
        <v>4</v>
      </c>
      <c r="F171" s="40">
        <v>1</v>
      </c>
      <c r="G171" s="81">
        <v>1</v>
      </c>
      <c r="H171" s="82" t="s">
        <v>23</v>
      </c>
      <c r="I171" s="82" t="s">
        <v>24</v>
      </c>
      <c r="J171" s="39">
        <v>600000000</v>
      </c>
      <c r="K171" s="39">
        <v>600000000</v>
      </c>
      <c r="L171" s="82">
        <v>0</v>
      </c>
      <c r="M171" s="81">
        <v>0</v>
      </c>
      <c r="N171" s="82" t="s">
        <v>25</v>
      </c>
      <c r="O171" s="82" t="s">
        <v>26</v>
      </c>
      <c r="P171" s="63" t="s">
        <v>348</v>
      </c>
      <c r="Q171" s="56">
        <v>3102026393</v>
      </c>
      <c r="R171" s="41" t="s">
        <v>349</v>
      </c>
    </row>
    <row r="172" spans="1:18" s="47" customFormat="1" ht="70.5" customHeight="1" x14ac:dyDescent="0.2">
      <c r="A172" s="1"/>
      <c r="B172" s="51" t="s">
        <v>355</v>
      </c>
      <c r="C172" s="55" t="s">
        <v>356</v>
      </c>
      <c r="D172" s="40">
        <v>4</v>
      </c>
      <c r="E172" s="40">
        <v>5</v>
      </c>
      <c r="F172" s="40">
        <v>2</v>
      </c>
      <c r="G172" s="81">
        <v>1</v>
      </c>
      <c r="H172" s="82" t="s">
        <v>23</v>
      </c>
      <c r="I172" s="82" t="s">
        <v>24</v>
      </c>
      <c r="J172" s="39">
        <v>210000000</v>
      </c>
      <c r="K172" s="39">
        <v>210000000</v>
      </c>
      <c r="L172" s="82">
        <v>0</v>
      </c>
      <c r="M172" s="81">
        <v>0</v>
      </c>
      <c r="N172" s="82" t="s">
        <v>25</v>
      </c>
      <c r="O172" s="82" t="s">
        <v>26</v>
      </c>
      <c r="P172" s="63" t="s">
        <v>348</v>
      </c>
      <c r="Q172" s="56">
        <v>3102026393</v>
      </c>
      <c r="R172" s="41" t="s">
        <v>349</v>
      </c>
    </row>
    <row r="173" spans="1:18" s="47" customFormat="1" ht="70.5" customHeight="1" x14ac:dyDescent="0.2">
      <c r="A173" s="1"/>
      <c r="B173" s="51" t="s">
        <v>357</v>
      </c>
      <c r="C173" s="55" t="s">
        <v>358</v>
      </c>
      <c r="D173" s="40">
        <v>3</v>
      </c>
      <c r="E173" s="40">
        <v>4</v>
      </c>
      <c r="F173" s="40">
        <v>10</v>
      </c>
      <c r="G173" s="81">
        <v>1</v>
      </c>
      <c r="H173" s="82" t="s">
        <v>23</v>
      </c>
      <c r="I173" s="82" t="s">
        <v>24</v>
      </c>
      <c r="J173" s="39">
        <v>800000000</v>
      </c>
      <c r="K173" s="39">
        <v>800000000</v>
      </c>
      <c r="L173" s="82">
        <v>0</v>
      </c>
      <c r="M173" s="81">
        <v>0</v>
      </c>
      <c r="N173" s="82" t="s">
        <v>25</v>
      </c>
      <c r="O173" s="82" t="s">
        <v>26</v>
      </c>
      <c r="P173" s="63" t="s">
        <v>348</v>
      </c>
      <c r="Q173" s="56">
        <v>3102026393</v>
      </c>
      <c r="R173" s="41" t="s">
        <v>349</v>
      </c>
    </row>
    <row r="174" spans="1:18" s="47" customFormat="1" ht="70.5" customHeight="1" x14ac:dyDescent="0.2">
      <c r="A174" s="1"/>
      <c r="B174" s="51" t="s">
        <v>359</v>
      </c>
      <c r="C174" s="55" t="s">
        <v>360</v>
      </c>
      <c r="D174" s="40">
        <v>3</v>
      </c>
      <c r="E174" s="40">
        <v>4</v>
      </c>
      <c r="F174" s="40">
        <v>2</v>
      </c>
      <c r="G174" s="81">
        <v>1</v>
      </c>
      <c r="H174" s="82" t="s">
        <v>23</v>
      </c>
      <c r="I174" s="82" t="s">
        <v>24</v>
      </c>
      <c r="J174" s="39">
        <v>220000000</v>
      </c>
      <c r="K174" s="39">
        <v>220000000</v>
      </c>
      <c r="L174" s="82">
        <v>0</v>
      </c>
      <c r="M174" s="81">
        <v>0</v>
      </c>
      <c r="N174" s="82" t="s">
        <v>25</v>
      </c>
      <c r="O174" s="82" t="s">
        <v>26</v>
      </c>
      <c r="P174" s="63" t="s">
        <v>348</v>
      </c>
      <c r="Q174" s="56">
        <v>3102026393</v>
      </c>
      <c r="R174" s="41" t="s">
        <v>349</v>
      </c>
    </row>
    <row r="175" spans="1:18" s="47" customFormat="1" ht="70.5" customHeight="1" x14ac:dyDescent="0.2">
      <c r="A175" s="1"/>
      <c r="B175" s="51" t="s">
        <v>361</v>
      </c>
      <c r="C175" s="55" t="s">
        <v>362</v>
      </c>
      <c r="D175" s="40">
        <v>3</v>
      </c>
      <c r="E175" s="40">
        <v>4</v>
      </c>
      <c r="F175" s="40">
        <v>3</v>
      </c>
      <c r="G175" s="81">
        <v>1</v>
      </c>
      <c r="H175" s="82" t="s">
        <v>23</v>
      </c>
      <c r="I175" s="82" t="s">
        <v>24</v>
      </c>
      <c r="J175" s="39">
        <v>1275000000</v>
      </c>
      <c r="K175" s="39">
        <v>1275000000</v>
      </c>
      <c r="L175" s="82">
        <v>0</v>
      </c>
      <c r="M175" s="81">
        <v>0</v>
      </c>
      <c r="N175" s="82" t="s">
        <v>25</v>
      </c>
      <c r="O175" s="82" t="s">
        <v>26</v>
      </c>
      <c r="P175" s="63" t="s">
        <v>348</v>
      </c>
      <c r="Q175" s="56">
        <v>3102026393</v>
      </c>
      <c r="R175" s="41" t="s">
        <v>349</v>
      </c>
    </row>
    <row r="176" spans="1:18" s="47" customFormat="1" ht="70.5" customHeight="1" x14ac:dyDescent="0.2">
      <c r="A176" s="1"/>
      <c r="B176" s="51" t="s">
        <v>359</v>
      </c>
      <c r="C176" s="55" t="s">
        <v>363</v>
      </c>
      <c r="D176" s="40">
        <v>3</v>
      </c>
      <c r="E176" s="40">
        <v>4</v>
      </c>
      <c r="F176" s="40">
        <v>2</v>
      </c>
      <c r="G176" s="81">
        <v>1</v>
      </c>
      <c r="H176" s="82" t="s">
        <v>23</v>
      </c>
      <c r="I176" s="82" t="s">
        <v>24</v>
      </c>
      <c r="J176" s="39">
        <v>600000000</v>
      </c>
      <c r="K176" s="39">
        <v>600000000</v>
      </c>
      <c r="L176" s="82">
        <v>0</v>
      </c>
      <c r="M176" s="81">
        <v>0</v>
      </c>
      <c r="N176" s="82" t="s">
        <v>25</v>
      </c>
      <c r="O176" s="82" t="s">
        <v>26</v>
      </c>
      <c r="P176" s="63" t="s">
        <v>348</v>
      </c>
      <c r="Q176" s="56">
        <v>3102026393</v>
      </c>
      <c r="R176" s="41" t="s">
        <v>349</v>
      </c>
    </row>
    <row r="177" spans="1:18" s="47" customFormat="1" ht="70.5" customHeight="1" x14ac:dyDescent="0.2">
      <c r="A177" s="1"/>
      <c r="B177" s="51" t="s">
        <v>361</v>
      </c>
      <c r="C177" s="55" t="s">
        <v>364</v>
      </c>
      <c r="D177" s="40">
        <v>3</v>
      </c>
      <c r="E177" s="40">
        <v>4</v>
      </c>
      <c r="F177" s="40">
        <v>10</v>
      </c>
      <c r="G177" s="81">
        <v>1</v>
      </c>
      <c r="H177" s="82" t="s">
        <v>23</v>
      </c>
      <c r="I177" s="82" t="s">
        <v>24</v>
      </c>
      <c r="J177" s="39">
        <v>40000000</v>
      </c>
      <c r="K177" s="39">
        <v>40000000</v>
      </c>
      <c r="L177" s="82">
        <v>0</v>
      </c>
      <c r="M177" s="81">
        <v>0</v>
      </c>
      <c r="N177" s="82" t="s">
        <v>25</v>
      </c>
      <c r="O177" s="82" t="s">
        <v>26</v>
      </c>
      <c r="P177" s="63" t="s">
        <v>348</v>
      </c>
      <c r="Q177" s="56">
        <v>3102026393</v>
      </c>
      <c r="R177" s="41" t="s">
        <v>349</v>
      </c>
    </row>
    <row r="178" spans="1:18" s="47" customFormat="1" ht="70.5" customHeight="1" x14ac:dyDescent="0.2">
      <c r="A178" s="1"/>
      <c r="B178" s="51" t="s">
        <v>365</v>
      </c>
      <c r="C178" s="55" t="s">
        <v>366</v>
      </c>
      <c r="D178" s="40">
        <v>3</v>
      </c>
      <c r="E178" s="40">
        <v>4</v>
      </c>
      <c r="F178" s="40">
        <v>1</v>
      </c>
      <c r="G178" s="81">
        <v>1</v>
      </c>
      <c r="H178" s="82" t="s">
        <v>23</v>
      </c>
      <c r="I178" s="82" t="s">
        <v>24</v>
      </c>
      <c r="J178" s="39">
        <v>12000000</v>
      </c>
      <c r="K178" s="39">
        <v>12000000</v>
      </c>
      <c r="L178" s="82">
        <v>0</v>
      </c>
      <c r="M178" s="81">
        <v>0</v>
      </c>
      <c r="N178" s="82" t="s">
        <v>25</v>
      </c>
      <c r="O178" s="82" t="s">
        <v>26</v>
      </c>
      <c r="P178" s="63" t="s">
        <v>348</v>
      </c>
      <c r="Q178" s="56">
        <v>3102026393</v>
      </c>
      <c r="R178" s="41" t="s">
        <v>349</v>
      </c>
    </row>
    <row r="179" spans="1:18" s="47" customFormat="1" ht="70.5" customHeight="1" x14ac:dyDescent="0.2">
      <c r="A179" s="1"/>
      <c r="B179" s="51" t="s">
        <v>355</v>
      </c>
      <c r="C179" s="55" t="s">
        <v>367</v>
      </c>
      <c r="D179" s="40">
        <v>3</v>
      </c>
      <c r="E179" s="40">
        <v>4</v>
      </c>
      <c r="F179" s="40">
        <v>3</v>
      </c>
      <c r="G179" s="81">
        <v>1</v>
      </c>
      <c r="H179" s="82" t="s">
        <v>23</v>
      </c>
      <c r="I179" s="82" t="s">
        <v>24</v>
      </c>
      <c r="J179" s="39">
        <v>40000000</v>
      </c>
      <c r="K179" s="39">
        <v>40000000</v>
      </c>
      <c r="L179" s="82">
        <v>0</v>
      </c>
      <c r="M179" s="81">
        <v>0</v>
      </c>
      <c r="N179" s="82" t="s">
        <v>25</v>
      </c>
      <c r="O179" s="82" t="s">
        <v>26</v>
      </c>
      <c r="P179" s="63" t="s">
        <v>348</v>
      </c>
      <c r="Q179" s="56">
        <v>3102026393</v>
      </c>
      <c r="R179" s="41" t="s">
        <v>349</v>
      </c>
    </row>
    <row r="180" spans="1:18" s="47" customFormat="1" ht="70.5" customHeight="1" x14ac:dyDescent="0.2">
      <c r="A180" s="1"/>
      <c r="B180" s="51" t="s">
        <v>368</v>
      </c>
      <c r="C180" s="59" t="s">
        <v>369</v>
      </c>
      <c r="D180" s="40">
        <v>3</v>
      </c>
      <c r="E180" s="40">
        <v>4</v>
      </c>
      <c r="F180" s="40">
        <v>9</v>
      </c>
      <c r="G180" s="81">
        <v>1</v>
      </c>
      <c r="H180" s="82" t="s">
        <v>23</v>
      </c>
      <c r="I180" s="82" t="s">
        <v>24</v>
      </c>
      <c r="J180" s="39">
        <v>400000000</v>
      </c>
      <c r="K180" s="39">
        <v>400000000</v>
      </c>
      <c r="L180" s="82">
        <v>0</v>
      </c>
      <c r="M180" s="81">
        <v>0</v>
      </c>
      <c r="N180" s="82" t="s">
        <v>25</v>
      </c>
      <c r="O180" s="82" t="s">
        <v>26</v>
      </c>
      <c r="P180" s="63" t="s">
        <v>348</v>
      </c>
      <c r="Q180" s="56">
        <v>3102026393</v>
      </c>
      <c r="R180" s="41" t="s">
        <v>349</v>
      </c>
    </row>
    <row r="181" spans="1:18" s="47" customFormat="1" ht="70.5" customHeight="1" x14ac:dyDescent="0.2">
      <c r="A181" s="1"/>
      <c r="B181" s="51" t="s">
        <v>368</v>
      </c>
      <c r="C181" s="85" t="s">
        <v>370</v>
      </c>
      <c r="D181" s="40">
        <v>3</v>
      </c>
      <c r="E181" s="40">
        <v>4</v>
      </c>
      <c r="F181" s="40">
        <v>10</v>
      </c>
      <c r="G181" s="81">
        <v>1</v>
      </c>
      <c r="H181" s="82" t="s">
        <v>23</v>
      </c>
      <c r="I181" s="82" t="s">
        <v>24</v>
      </c>
      <c r="J181" s="39">
        <v>1000000000</v>
      </c>
      <c r="K181" s="39">
        <v>1000000000</v>
      </c>
      <c r="L181" s="82">
        <v>0</v>
      </c>
      <c r="M181" s="81">
        <v>0</v>
      </c>
      <c r="N181" s="82" t="s">
        <v>25</v>
      </c>
      <c r="O181" s="82" t="s">
        <v>26</v>
      </c>
      <c r="P181" s="63" t="s">
        <v>348</v>
      </c>
      <c r="Q181" s="56">
        <v>3102026393</v>
      </c>
      <c r="R181" s="41" t="s">
        <v>349</v>
      </c>
    </row>
    <row r="182" spans="1:18" s="47" customFormat="1" ht="70.5" customHeight="1" x14ac:dyDescent="0.2">
      <c r="A182" s="1"/>
      <c r="B182" s="51" t="s">
        <v>368</v>
      </c>
      <c r="C182" s="85" t="s">
        <v>371</v>
      </c>
      <c r="D182" s="40">
        <v>4</v>
      </c>
      <c r="E182" s="40">
        <v>5</v>
      </c>
      <c r="F182" s="40">
        <v>8</v>
      </c>
      <c r="G182" s="81">
        <v>1</v>
      </c>
      <c r="H182" s="82" t="s">
        <v>23</v>
      </c>
      <c r="I182" s="82" t="s">
        <v>24</v>
      </c>
      <c r="J182" s="39">
        <v>720000000</v>
      </c>
      <c r="K182" s="39">
        <v>720000000</v>
      </c>
      <c r="L182" s="82">
        <v>0</v>
      </c>
      <c r="M182" s="81">
        <v>0</v>
      </c>
      <c r="N182" s="82" t="s">
        <v>25</v>
      </c>
      <c r="O182" s="82" t="s">
        <v>26</v>
      </c>
      <c r="P182" s="63" t="s">
        <v>348</v>
      </c>
      <c r="Q182" s="56">
        <v>3102026393</v>
      </c>
      <c r="R182" s="41" t="s">
        <v>349</v>
      </c>
    </row>
    <row r="183" spans="1:18" s="47" customFormat="1" ht="70.5" customHeight="1" x14ac:dyDescent="0.2">
      <c r="A183" s="1"/>
      <c r="B183" s="51" t="s">
        <v>368</v>
      </c>
      <c r="C183" s="85" t="s">
        <v>372</v>
      </c>
      <c r="D183" s="40">
        <v>4</v>
      </c>
      <c r="E183" s="40">
        <v>5</v>
      </c>
      <c r="F183" s="40">
        <v>8</v>
      </c>
      <c r="G183" s="81">
        <v>1</v>
      </c>
      <c r="H183" s="82" t="s">
        <v>23</v>
      </c>
      <c r="I183" s="82" t="s">
        <v>24</v>
      </c>
      <c r="J183" s="39">
        <v>400000000</v>
      </c>
      <c r="K183" s="39">
        <v>400000000</v>
      </c>
      <c r="L183" s="82">
        <v>0</v>
      </c>
      <c r="M183" s="81">
        <v>0</v>
      </c>
      <c r="N183" s="82" t="s">
        <v>25</v>
      </c>
      <c r="O183" s="82" t="s">
        <v>26</v>
      </c>
      <c r="P183" s="63" t="s">
        <v>348</v>
      </c>
      <c r="Q183" s="56">
        <v>3102026393</v>
      </c>
      <c r="R183" s="41" t="s">
        <v>349</v>
      </c>
    </row>
    <row r="184" spans="1:18" s="47" customFormat="1" ht="70.5" customHeight="1" x14ac:dyDescent="0.2">
      <c r="A184" s="1"/>
      <c r="B184" s="51" t="s">
        <v>368</v>
      </c>
      <c r="C184" s="85" t="s">
        <v>373</v>
      </c>
      <c r="D184" s="40">
        <v>4</v>
      </c>
      <c r="E184" s="40">
        <v>5</v>
      </c>
      <c r="F184" s="40">
        <v>8</v>
      </c>
      <c r="G184" s="81">
        <v>1</v>
      </c>
      <c r="H184" s="82" t="s">
        <v>23</v>
      </c>
      <c r="I184" s="82" t="s">
        <v>24</v>
      </c>
      <c r="J184" s="39">
        <v>200000000</v>
      </c>
      <c r="K184" s="39">
        <v>200000000</v>
      </c>
      <c r="L184" s="82">
        <v>0</v>
      </c>
      <c r="M184" s="81">
        <v>0</v>
      </c>
      <c r="N184" s="82" t="s">
        <v>25</v>
      </c>
      <c r="O184" s="82" t="s">
        <v>26</v>
      </c>
      <c r="P184" s="63" t="s">
        <v>348</v>
      </c>
      <c r="Q184" s="56">
        <v>3102026393</v>
      </c>
      <c r="R184" s="41" t="s">
        <v>349</v>
      </c>
    </row>
    <row r="185" spans="1:18" s="47" customFormat="1" ht="90.75" customHeight="1" x14ac:dyDescent="0.2">
      <c r="A185" s="1"/>
      <c r="B185" s="51" t="s">
        <v>374</v>
      </c>
      <c r="C185" s="59" t="s">
        <v>375</v>
      </c>
      <c r="D185" s="40">
        <v>6</v>
      </c>
      <c r="E185" s="40">
        <v>7</v>
      </c>
      <c r="F185" s="40">
        <v>5</v>
      </c>
      <c r="G185" s="40">
        <v>1</v>
      </c>
      <c r="H185" s="38" t="s">
        <v>23</v>
      </c>
      <c r="I185" s="38" t="s">
        <v>24</v>
      </c>
      <c r="J185" s="39">
        <v>1650000000</v>
      </c>
      <c r="K185" s="39">
        <v>4564000000</v>
      </c>
      <c r="L185" s="38">
        <v>0</v>
      </c>
      <c r="M185" s="40">
        <v>0</v>
      </c>
      <c r="N185" s="38" t="s">
        <v>25</v>
      </c>
      <c r="O185" s="38" t="s">
        <v>26</v>
      </c>
      <c r="P185" s="63" t="s">
        <v>348</v>
      </c>
      <c r="Q185" s="56">
        <v>3102026393</v>
      </c>
      <c r="R185" s="41" t="s">
        <v>349</v>
      </c>
    </row>
    <row r="186" spans="1:18" s="47" customFormat="1" ht="70.5" customHeight="1" x14ac:dyDescent="0.2">
      <c r="A186" s="1"/>
      <c r="B186" s="51" t="s">
        <v>376</v>
      </c>
      <c r="C186" s="59" t="s">
        <v>377</v>
      </c>
      <c r="D186" s="40">
        <v>2</v>
      </c>
      <c r="E186" s="40">
        <v>2</v>
      </c>
      <c r="F186" s="40">
        <v>3</v>
      </c>
      <c r="G186" s="81">
        <v>1</v>
      </c>
      <c r="H186" s="82" t="s">
        <v>23</v>
      </c>
      <c r="I186" s="82" t="s">
        <v>24</v>
      </c>
      <c r="J186" s="39">
        <v>107091000</v>
      </c>
      <c r="K186" s="39">
        <v>107091000</v>
      </c>
      <c r="L186" s="82">
        <v>0</v>
      </c>
      <c r="M186" s="81">
        <v>0</v>
      </c>
      <c r="N186" s="82" t="s">
        <v>25</v>
      </c>
      <c r="O186" s="82" t="s">
        <v>26</v>
      </c>
      <c r="P186" s="63" t="s">
        <v>378</v>
      </c>
      <c r="Q186" s="56">
        <v>3164960058</v>
      </c>
      <c r="R186" s="41" t="s">
        <v>379</v>
      </c>
    </row>
    <row r="187" spans="1:18" s="47" customFormat="1" ht="51" customHeight="1" x14ac:dyDescent="0.2">
      <c r="A187" s="1"/>
      <c r="B187" s="51" t="s">
        <v>105</v>
      </c>
      <c r="C187" s="59" t="s">
        <v>380</v>
      </c>
      <c r="D187" s="40">
        <v>2</v>
      </c>
      <c r="E187" s="40">
        <v>3</v>
      </c>
      <c r="F187" s="40">
        <v>1</v>
      </c>
      <c r="G187" s="81">
        <v>1</v>
      </c>
      <c r="H187" s="82" t="s">
        <v>23</v>
      </c>
      <c r="I187" s="82" t="s">
        <v>24</v>
      </c>
      <c r="J187" s="39">
        <v>36000000</v>
      </c>
      <c r="K187" s="39">
        <v>36000000</v>
      </c>
      <c r="L187" s="82">
        <v>0</v>
      </c>
      <c r="M187" s="81">
        <v>0</v>
      </c>
      <c r="N187" s="82" t="s">
        <v>25</v>
      </c>
      <c r="O187" s="82" t="s">
        <v>26</v>
      </c>
      <c r="P187" s="38" t="s">
        <v>36</v>
      </c>
      <c r="Q187" s="38" t="s">
        <v>99</v>
      </c>
      <c r="R187" s="52" t="s">
        <v>100</v>
      </c>
    </row>
    <row r="188" spans="1:18" s="47" customFormat="1" ht="51" customHeight="1" x14ac:dyDescent="0.2">
      <c r="A188" s="1"/>
      <c r="B188" s="36" t="s">
        <v>178</v>
      </c>
      <c r="C188" s="59" t="s">
        <v>381</v>
      </c>
      <c r="D188" s="40">
        <v>3</v>
      </c>
      <c r="E188" s="40">
        <v>4</v>
      </c>
      <c r="F188" s="40">
        <v>1</v>
      </c>
      <c r="G188" s="81">
        <v>1</v>
      </c>
      <c r="H188" s="82" t="s">
        <v>23</v>
      </c>
      <c r="I188" s="82" t="s">
        <v>24</v>
      </c>
      <c r="J188" s="39">
        <v>5132500</v>
      </c>
      <c r="K188" s="39">
        <v>5132500</v>
      </c>
      <c r="L188" s="82">
        <v>0</v>
      </c>
      <c r="M188" s="81">
        <v>0</v>
      </c>
      <c r="N188" s="82" t="s">
        <v>25</v>
      </c>
      <c r="O188" s="82" t="s">
        <v>26</v>
      </c>
      <c r="P188" s="63" t="s">
        <v>217</v>
      </c>
      <c r="Q188" s="56">
        <v>3107543877</v>
      </c>
      <c r="R188" s="41" t="s">
        <v>218</v>
      </c>
    </row>
    <row r="189" spans="1:18" s="47" customFormat="1" ht="51" customHeight="1" x14ac:dyDescent="0.2">
      <c r="A189" s="1"/>
      <c r="B189" s="36" t="s">
        <v>382</v>
      </c>
      <c r="C189" s="59" t="s">
        <v>383</v>
      </c>
      <c r="D189" s="40">
        <v>3</v>
      </c>
      <c r="E189" s="40">
        <v>4</v>
      </c>
      <c r="F189" s="40">
        <v>1</v>
      </c>
      <c r="G189" s="81">
        <v>1</v>
      </c>
      <c r="H189" s="82" t="s">
        <v>23</v>
      </c>
      <c r="I189" s="82" t="s">
        <v>24</v>
      </c>
      <c r="J189" s="39">
        <v>36300000</v>
      </c>
      <c r="K189" s="39">
        <v>36300000</v>
      </c>
      <c r="L189" s="82">
        <v>0</v>
      </c>
      <c r="M189" s="81">
        <v>0</v>
      </c>
      <c r="N189" s="82" t="s">
        <v>25</v>
      </c>
      <c r="O189" s="82" t="s">
        <v>26</v>
      </c>
      <c r="P189" s="54" t="s">
        <v>198</v>
      </c>
      <c r="Q189" s="40">
        <v>3228159899</v>
      </c>
      <c r="R189" s="50" t="s">
        <v>199</v>
      </c>
    </row>
    <row r="190" spans="1:18" s="47" customFormat="1" ht="66.75" customHeight="1" x14ac:dyDescent="0.2">
      <c r="A190" s="1"/>
      <c r="B190" s="36" t="s">
        <v>384</v>
      </c>
      <c r="C190" s="59" t="s">
        <v>385</v>
      </c>
      <c r="D190" s="40">
        <v>3</v>
      </c>
      <c r="E190" s="40">
        <v>4</v>
      </c>
      <c r="F190" s="40">
        <v>4</v>
      </c>
      <c r="G190" s="81">
        <v>1</v>
      </c>
      <c r="H190" s="82" t="s">
        <v>23</v>
      </c>
      <c r="I190" s="82" t="s">
        <v>24</v>
      </c>
      <c r="J190" s="39">
        <v>279114757</v>
      </c>
      <c r="K190" s="39">
        <v>279114757</v>
      </c>
      <c r="L190" s="82">
        <v>0</v>
      </c>
      <c r="M190" s="81">
        <v>0</v>
      </c>
      <c r="N190" s="82" t="s">
        <v>25</v>
      </c>
      <c r="O190" s="82" t="s">
        <v>26</v>
      </c>
      <c r="P190" s="38" t="s">
        <v>36</v>
      </c>
      <c r="Q190" s="38" t="s">
        <v>44</v>
      </c>
      <c r="R190" s="50" t="s">
        <v>45</v>
      </c>
    </row>
    <row r="191" spans="1:18" s="47" customFormat="1" ht="87.75" customHeight="1" x14ac:dyDescent="0.2">
      <c r="A191" s="1"/>
      <c r="B191" s="86" t="s">
        <v>277</v>
      </c>
      <c r="C191" s="59" t="s">
        <v>386</v>
      </c>
      <c r="D191" s="40">
        <v>3</v>
      </c>
      <c r="E191" s="40">
        <v>4</v>
      </c>
      <c r="F191" s="40">
        <v>3</v>
      </c>
      <c r="G191" s="81">
        <v>1</v>
      </c>
      <c r="H191" s="82" t="s">
        <v>23</v>
      </c>
      <c r="I191" s="82" t="s">
        <v>24</v>
      </c>
      <c r="J191" s="39">
        <v>1402086438</v>
      </c>
      <c r="K191" s="39">
        <v>1402086438</v>
      </c>
      <c r="L191" s="82">
        <v>0</v>
      </c>
      <c r="M191" s="81">
        <v>0</v>
      </c>
      <c r="N191" s="82" t="s">
        <v>25</v>
      </c>
      <c r="O191" s="82" t="s">
        <v>26</v>
      </c>
      <c r="P191" s="79" t="s">
        <v>264</v>
      </c>
      <c r="Q191" s="79">
        <v>3132628447</v>
      </c>
      <c r="R191" s="52" t="s">
        <v>265</v>
      </c>
    </row>
    <row r="192" spans="1:18" s="47" customFormat="1" ht="87.75" customHeight="1" x14ac:dyDescent="0.2">
      <c r="A192" s="1"/>
      <c r="B192" s="36" t="s">
        <v>178</v>
      </c>
      <c r="C192" s="59" t="s">
        <v>387</v>
      </c>
      <c r="D192" s="40">
        <v>4</v>
      </c>
      <c r="E192" s="40">
        <v>5</v>
      </c>
      <c r="F192" s="40">
        <v>6</v>
      </c>
      <c r="G192" s="81">
        <v>1</v>
      </c>
      <c r="H192" s="82" t="s">
        <v>23</v>
      </c>
      <c r="I192" s="82" t="s">
        <v>24</v>
      </c>
      <c r="J192" s="39">
        <v>234210255</v>
      </c>
      <c r="K192" s="39">
        <v>234210255</v>
      </c>
      <c r="L192" s="82">
        <v>0</v>
      </c>
      <c r="M192" s="81">
        <v>0</v>
      </c>
      <c r="N192" s="82" t="s">
        <v>25</v>
      </c>
      <c r="O192" s="82" t="s">
        <v>26</v>
      </c>
      <c r="P192" s="63" t="s">
        <v>217</v>
      </c>
      <c r="Q192" s="56">
        <v>3107543877</v>
      </c>
      <c r="R192" s="41" t="s">
        <v>218</v>
      </c>
    </row>
    <row r="193" spans="1:18" s="47" customFormat="1" ht="87.75" customHeight="1" x14ac:dyDescent="0.2">
      <c r="A193" s="1"/>
      <c r="B193" s="36" t="s">
        <v>388</v>
      </c>
      <c r="C193" s="59" t="s">
        <v>389</v>
      </c>
      <c r="D193" s="40">
        <v>4</v>
      </c>
      <c r="E193" s="40">
        <v>5</v>
      </c>
      <c r="F193" s="40">
        <v>2</v>
      </c>
      <c r="G193" s="40">
        <v>1</v>
      </c>
      <c r="H193" s="38" t="s">
        <v>23</v>
      </c>
      <c r="I193" s="38" t="s">
        <v>24</v>
      </c>
      <c r="J193" s="39">
        <v>4924800</v>
      </c>
      <c r="K193" s="39">
        <v>4924800</v>
      </c>
      <c r="L193" s="38">
        <v>0</v>
      </c>
      <c r="M193" s="40">
        <v>0</v>
      </c>
      <c r="N193" s="38" t="s">
        <v>25</v>
      </c>
      <c r="O193" s="38" t="s">
        <v>26</v>
      </c>
      <c r="P193" s="63" t="s">
        <v>390</v>
      </c>
      <c r="Q193" s="56">
        <v>3046721652</v>
      </c>
      <c r="R193" s="41" t="s">
        <v>391</v>
      </c>
    </row>
    <row r="194" spans="1:18" s="47" customFormat="1" ht="87.75" customHeight="1" x14ac:dyDescent="0.2">
      <c r="A194" s="1"/>
      <c r="B194" s="36" t="s">
        <v>392</v>
      </c>
      <c r="C194" s="59" t="s">
        <v>393</v>
      </c>
      <c r="D194" s="40">
        <v>4</v>
      </c>
      <c r="E194" s="40">
        <v>5</v>
      </c>
      <c r="F194" s="40">
        <v>3</v>
      </c>
      <c r="G194" s="40">
        <v>1</v>
      </c>
      <c r="H194" s="38" t="s">
        <v>23</v>
      </c>
      <c r="I194" s="38" t="s">
        <v>24</v>
      </c>
      <c r="J194" s="39">
        <v>102000000</v>
      </c>
      <c r="K194" s="39">
        <v>102000000</v>
      </c>
      <c r="L194" s="38">
        <v>0</v>
      </c>
      <c r="M194" s="40">
        <v>0</v>
      </c>
      <c r="N194" s="38" t="s">
        <v>25</v>
      </c>
      <c r="O194" s="38" t="s">
        <v>26</v>
      </c>
      <c r="P194" s="38" t="s">
        <v>319</v>
      </c>
      <c r="Q194" s="38" t="s">
        <v>320</v>
      </c>
      <c r="R194" s="41" t="s">
        <v>321</v>
      </c>
    </row>
    <row r="195" spans="1:18" s="47" customFormat="1" ht="87.75" customHeight="1" x14ac:dyDescent="0.2">
      <c r="A195" s="1"/>
      <c r="B195" s="36" t="s">
        <v>394</v>
      </c>
      <c r="C195" s="59" t="s">
        <v>395</v>
      </c>
      <c r="D195" s="40">
        <v>4</v>
      </c>
      <c r="E195" s="40">
        <v>5</v>
      </c>
      <c r="F195" s="40">
        <v>3</v>
      </c>
      <c r="G195" s="40">
        <v>1</v>
      </c>
      <c r="H195" s="38" t="s">
        <v>23</v>
      </c>
      <c r="I195" s="38" t="s">
        <v>24</v>
      </c>
      <c r="J195" s="39">
        <v>45000000</v>
      </c>
      <c r="K195" s="39">
        <v>45000000</v>
      </c>
      <c r="L195" s="38">
        <v>0</v>
      </c>
      <c r="M195" s="40">
        <v>0</v>
      </c>
      <c r="N195" s="38" t="s">
        <v>25</v>
      </c>
      <c r="O195" s="38" t="s">
        <v>26</v>
      </c>
      <c r="P195" s="54" t="s">
        <v>198</v>
      </c>
      <c r="Q195" s="40">
        <v>3228159899</v>
      </c>
      <c r="R195" s="50" t="s">
        <v>199</v>
      </c>
    </row>
    <row r="196" spans="1:18" s="47" customFormat="1" ht="127.5" customHeight="1" x14ac:dyDescent="0.2">
      <c r="A196" s="1"/>
      <c r="B196" s="36" t="s">
        <v>396</v>
      </c>
      <c r="C196" s="59" t="s">
        <v>397</v>
      </c>
      <c r="D196" s="40">
        <v>5</v>
      </c>
      <c r="E196" s="40">
        <v>6</v>
      </c>
      <c r="F196" s="40">
        <v>3</v>
      </c>
      <c r="G196" s="40">
        <v>1</v>
      </c>
      <c r="H196" s="38" t="s">
        <v>23</v>
      </c>
      <c r="I196" s="38" t="s">
        <v>24</v>
      </c>
      <c r="J196" s="39">
        <v>26357310</v>
      </c>
      <c r="K196" s="39">
        <v>26357310</v>
      </c>
      <c r="L196" s="38">
        <v>0</v>
      </c>
      <c r="M196" s="40">
        <v>0</v>
      </c>
      <c r="N196" s="38" t="s">
        <v>25</v>
      </c>
      <c r="O196" s="38" t="s">
        <v>26</v>
      </c>
      <c r="P196" s="54" t="s">
        <v>198</v>
      </c>
      <c r="Q196" s="40">
        <v>3228159899</v>
      </c>
      <c r="R196" s="50" t="s">
        <v>199</v>
      </c>
    </row>
    <row r="197" spans="1:18" s="47" customFormat="1" ht="68.25" customHeight="1" x14ac:dyDescent="0.2">
      <c r="A197" s="1"/>
      <c r="B197" s="51" t="s">
        <v>136</v>
      </c>
      <c r="C197" s="59" t="s">
        <v>398</v>
      </c>
      <c r="D197" s="40">
        <v>5</v>
      </c>
      <c r="E197" s="40">
        <v>6</v>
      </c>
      <c r="F197" s="40">
        <v>1</v>
      </c>
      <c r="G197" s="40">
        <v>1</v>
      </c>
      <c r="H197" s="38" t="s">
        <v>23</v>
      </c>
      <c r="I197" s="38" t="s">
        <v>24</v>
      </c>
      <c r="J197" s="39">
        <v>369311800</v>
      </c>
      <c r="K197" s="39">
        <v>369311800</v>
      </c>
      <c r="L197" s="38">
        <v>0</v>
      </c>
      <c r="M197" s="40">
        <v>0</v>
      </c>
      <c r="N197" s="38" t="s">
        <v>25</v>
      </c>
      <c r="O197" s="38" t="s">
        <v>26</v>
      </c>
      <c r="P197" s="38" t="s">
        <v>36</v>
      </c>
      <c r="Q197" s="38" t="s">
        <v>44</v>
      </c>
      <c r="R197" s="41" t="s">
        <v>131</v>
      </c>
    </row>
    <row r="198" spans="1:18" s="47" customFormat="1" ht="68.25" customHeight="1" x14ac:dyDescent="0.2">
      <c r="A198" s="1"/>
      <c r="B198" s="51" t="s">
        <v>399</v>
      </c>
      <c r="C198" s="59" t="s">
        <v>400</v>
      </c>
      <c r="D198" s="40">
        <v>6</v>
      </c>
      <c r="E198" s="40">
        <v>7</v>
      </c>
      <c r="F198" s="40">
        <v>4</v>
      </c>
      <c r="G198" s="40">
        <v>1</v>
      </c>
      <c r="H198" s="38" t="s">
        <v>23</v>
      </c>
      <c r="I198" s="38" t="s">
        <v>24</v>
      </c>
      <c r="J198" s="39">
        <v>30464000</v>
      </c>
      <c r="K198" s="39">
        <v>30464000</v>
      </c>
      <c r="L198" s="38">
        <v>0</v>
      </c>
      <c r="M198" s="40">
        <v>0</v>
      </c>
      <c r="N198" s="38" t="s">
        <v>25</v>
      </c>
      <c r="O198" s="38" t="s">
        <v>26</v>
      </c>
      <c r="P198" s="38" t="s">
        <v>36</v>
      </c>
      <c r="Q198" s="38" t="s">
        <v>44</v>
      </c>
      <c r="R198" s="41" t="s">
        <v>131</v>
      </c>
    </row>
    <row r="199" spans="1:18" s="47" customFormat="1" ht="109.5" customHeight="1" x14ac:dyDescent="0.2">
      <c r="A199" s="1"/>
      <c r="B199" s="36" t="s">
        <v>322</v>
      </c>
      <c r="C199" s="59" t="s">
        <v>401</v>
      </c>
      <c r="D199" s="40">
        <v>6</v>
      </c>
      <c r="E199" s="40">
        <v>7</v>
      </c>
      <c r="F199" s="40">
        <v>2</v>
      </c>
      <c r="G199" s="40">
        <v>1</v>
      </c>
      <c r="H199" s="38" t="s">
        <v>23</v>
      </c>
      <c r="I199" s="38" t="s">
        <v>24</v>
      </c>
      <c r="J199" s="39">
        <v>240000000</v>
      </c>
      <c r="K199" s="39">
        <v>240000000</v>
      </c>
      <c r="L199" s="38">
        <v>0</v>
      </c>
      <c r="M199" s="40">
        <v>0</v>
      </c>
      <c r="N199" s="38" t="s">
        <v>25</v>
      </c>
      <c r="O199" s="38" t="s">
        <v>26</v>
      </c>
      <c r="P199" s="63" t="s">
        <v>390</v>
      </c>
      <c r="Q199" s="56">
        <v>3046721652</v>
      </c>
      <c r="R199" s="41" t="s">
        <v>391</v>
      </c>
    </row>
    <row r="200" spans="1:18" s="47" customFormat="1" ht="87.75" customHeight="1" x14ac:dyDescent="0.2">
      <c r="A200" s="1"/>
      <c r="B200" s="86" t="s">
        <v>277</v>
      </c>
      <c r="C200" s="59" t="s">
        <v>402</v>
      </c>
      <c r="D200" s="40">
        <v>6</v>
      </c>
      <c r="E200" s="40">
        <v>7</v>
      </c>
      <c r="F200" s="40">
        <v>3</v>
      </c>
      <c r="G200" s="40">
        <v>1</v>
      </c>
      <c r="H200" s="38" t="s">
        <v>23</v>
      </c>
      <c r="I200" s="38" t="s">
        <v>24</v>
      </c>
      <c r="J200" s="39">
        <v>974763429</v>
      </c>
      <c r="K200" s="39">
        <v>974763429</v>
      </c>
      <c r="L200" s="38">
        <v>0</v>
      </c>
      <c r="M200" s="40">
        <v>0</v>
      </c>
      <c r="N200" s="38" t="s">
        <v>25</v>
      </c>
      <c r="O200" s="38" t="s">
        <v>26</v>
      </c>
      <c r="P200" s="63" t="s">
        <v>264</v>
      </c>
      <c r="Q200" s="79">
        <v>3132628447</v>
      </c>
      <c r="R200" s="52" t="s">
        <v>265</v>
      </c>
    </row>
    <row r="201" spans="1:18" s="47" customFormat="1" ht="87.75" customHeight="1" x14ac:dyDescent="0.2">
      <c r="A201" s="1"/>
      <c r="B201" s="86" t="s">
        <v>403</v>
      </c>
      <c r="C201" s="59" t="s">
        <v>404</v>
      </c>
      <c r="D201" s="40">
        <v>6</v>
      </c>
      <c r="E201" s="40">
        <v>7</v>
      </c>
      <c r="F201" s="40">
        <v>2</v>
      </c>
      <c r="G201" s="40">
        <v>1</v>
      </c>
      <c r="H201" s="38" t="s">
        <v>23</v>
      </c>
      <c r="I201" s="38" t="s">
        <v>24</v>
      </c>
      <c r="J201" s="39">
        <v>15000000</v>
      </c>
      <c r="K201" s="39">
        <v>15000000</v>
      </c>
      <c r="L201" s="38">
        <v>0</v>
      </c>
      <c r="M201" s="40">
        <v>0</v>
      </c>
      <c r="N201" s="38" t="s">
        <v>25</v>
      </c>
      <c r="O201" s="38" t="s">
        <v>26</v>
      </c>
      <c r="P201" s="38" t="s">
        <v>36</v>
      </c>
      <c r="Q201" s="38" t="s">
        <v>44</v>
      </c>
      <c r="R201" s="41" t="s">
        <v>405</v>
      </c>
    </row>
    <row r="202" spans="1:18" s="47" customFormat="1" ht="87.75" customHeight="1" x14ac:dyDescent="0.2">
      <c r="A202" s="1"/>
      <c r="B202" s="86" t="s">
        <v>406</v>
      </c>
      <c r="C202" s="59" t="s">
        <v>407</v>
      </c>
      <c r="D202" s="40">
        <v>6</v>
      </c>
      <c r="E202" s="40">
        <v>7</v>
      </c>
      <c r="F202" s="40">
        <v>1</v>
      </c>
      <c r="G202" s="40">
        <v>1</v>
      </c>
      <c r="H202" s="38" t="s">
        <v>23</v>
      </c>
      <c r="I202" s="38" t="s">
        <v>24</v>
      </c>
      <c r="J202" s="39">
        <v>122648000</v>
      </c>
      <c r="K202" s="39">
        <v>122648000</v>
      </c>
      <c r="L202" s="38">
        <v>0</v>
      </c>
      <c r="M202" s="40">
        <v>0</v>
      </c>
      <c r="N202" s="38" t="s">
        <v>25</v>
      </c>
      <c r="O202" s="38" t="s">
        <v>26</v>
      </c>
      <c r="P202" s="38" t="s">
        <v>36</v>
      </c>
      <c r="Q202" s="38" t="s">
        <v>44</v>
      </c>
      <c r="R202" s="41" t="s">
        <v>131</v>
      </c>
    </row>
    <row r="203" spans="1:18" s="47" customFormat="1" ht="87.75" customHeight="1" x14ac:dyDescent="0.2">
      <c r="A203" s="1"/>
      <c r="B203" s="86" t="s">
        <v>406</v>
      </c>
      <c r="C203" s="59" t="s">
        <v>408</v>
      </c>
      <c r="D203" s="40">
        <v>6</v>
      </c>
      <c r="E203" s="40">
        <v>7</v>
      </c>
      <c r="F203" s="40">
        <v>2</v>
      </c>
      <c r="G203" s="40">
        <v>1</v>
      </c>
      <c r="H203" s="38" t="s">
        <v>23</v>
      </c>
      <c r="I203" s="38" t="s">
        <v>24</v>
      </c>
      <c r="J203" s="39">
        <v>560155061</v>
      </c>
      <c r="K203" s="39">
        <v>560155061</v>
      </c>
      <c r="L203" s="38">
        <v>0</v>
      </c>
      <c r="M203" s="40">
        <v>0</v>
      </c>
      <c r="N203" s="38" t="s">
        <v>25</v>
      </c>
      <c r="O203" s="38" t="s">
        <v>26</v>
      </c>
      <c r="P203" s="38" t="s">
        <v>36</v>
      </c>
      <c r="Q203" s="38" t="s">
        <v>44</v>
      </c>
      <c r="R203" s="41" t="s">
        <v>131</v>
      </c>
    </row>
    <row r="204" spans="1:18" s="47" customFormat="1" ht="87.75" customHeight="1" x14ac:dyDescent="0.2">
      <c r="A204" s="1"/>
      <c r="B204" s="86" t="s">
        <v>406</v>
      </c>
      <c r="C204" s="59" t="s">
        <v>409</v>
      </c>
      <c r="D204" s="40">
        <v>6</v>
      </c>
      <c r="E204" s="40">
        <v>7</v>
      </c>
      <c r="F204" s="40">
        <v>2</v>
      </c>
      <c r="G204" s="40">
        <v>1</v>
      </c>
      <c r="H204" s="38" t="s">
        <v>23</v>
      </c>
      <c r="I204" s="38" t="s">
        <v>24</v>
      </c>
      <c r="J204" s="39">
        <v>18980000</v>
      </c>
      <c r="K204" s="39">
        <v>18980000</v>
      </c>
      <c r="L204" s="38">
        <v>0</v>
      </c>
      <c r="M204" s="40">
        <v>0</v>
      </c>
      <c r="N204" s="38" t="s">
        <v>25</v>
      </c>
      <c r="O204" s="38" t="s">
        <v>26</v>
      </c>
      <c r="P204" s="38" t="s">
        <v>36</v>
      </c>
      <c r="Q204" s="38" t="s">
        <v>44</v>
      </c>
      <c r="R204" s="41" t="s">
        <v>131</v>
      </c>
    </row>
    <row r="205" spans="1:18" s="47" customFormat="1" ht="87.75" customHeight="1" x14ac:dyDescent="0.2">
      <c r="A205" s="1"/>
      <c r="B205" s="86" t="s">
        <v>406</v>
      </c>
      <c r="C205" s="59" t="s">
        <v>410</v>
      </c>
      <c r="D205" s="40">
        <v>6</v>
      </c>
      <c r="E205" s="40">
        <v>7</v>
      </c>
      <c r="F205" s="40">
        <v>2</v>
      </c>
      <c r="G205" s="40">
        <v>1</v>
      </c>
      <c r="H205" s="38" t="s">
        <v>23</v>
      </c>
      <c r="I205" s="38" t="s">
        <v>24</v>
      </c>
      <c r="J205" s="39">
        <v>23647500</v>
      </c>
      <c r="K205" s="39">
        <v>23647500</v>
      </c>
      <c r="L205" s="38">
        <v>0</v>
      </c>
      <c r="M205" s="40">
        <v>0</v>
      </c>
      <c r="N205" s="38" t="s">
        <v>25</v>
      </c>
      <c r="O205" s="38" t="s">
        <v>26</v>
      </c>
      <c r="P205" s="38" t="s">
        <v>36</v>
      </c>
      <c r="Q205" s="38" t="s">
        <v>44</v>
      </c>
      <c r="R205" s="41" t="s">
        <v>131</v>
      </c>
    </row>
    <row r="206" spans="1:18" s="47" customFormat="1" ht="87.75" customHeight="1" x14ac:dyDescent="0.2">
      <c r="A206" s="1"/>
      <c r="B206" s="86" t="s">
        <v>406</v>
      </c>
      <c r="C206" s="59" t="s">
        <v>411</v>
      </c>
      <c r="D206" s="40">
        <v>6</v>
      </c>
      <c r="E206" s="40">
        <v>7</v>
      </c>
      <c r="F206" s="40">
        <v>2</v>
      </c>
      <c r="G206" s="40">
        <v>1</v>
      </c>
      <c r="H206" s="38" t="s">
        <v>23</v>
      </c>
      <c r="I206" s="38" t="s">
        <v>24</v>
      </c>
      <c r="J206" s="39">
        <v>14120000</v>
      </c>
      <c r="K206" s="39">
        <v>14120000</v>
      </c>
      <c r="L206" s="38">
        <v>0</v>
      </c>
      <c r="M206" s="40">
        <v>0</v>
      </c>
      <c r="N206" s="38" t="s">
        <v>25</v>
      </c>
      <c r="O206" s="38" t="s">
        <v>26</v>
      </c>
      <c r="P206" s="38" t="s">
        <v>36</v>
      </c>
      <c r="Q206" s="38" t="s">
        <v>44</v>
      </c>
      <c r="R206" s="41" t="s">
        <v>131</v>
      </c>
    </row>
    <row r="207" spans="1:18" s="47" customFormat="1" ht="87.75" customHeight="1" x14ac:dyDescent="0.2">
      <c r="A207" s="1"/>
      <c r="B207" s="86" t="s">
        <v>281</v>
      </c>
      <c r="C207" s="59" t="s">
        <v>412</v>
      </c>
      <c r="D207" s="40">
        <v>6</v>
      </c>
      <c r="E207" s="40">
        <v>7</v>
      </c>
      <c r="F207" s="40">
        <v>1</v>
      </c>
      <c r="G207" s="40">
        <v>1</v>
      </c>
      <c r="H207" s="38" t="s">
        <v>23</v>
      </c>
      <c r="I207" s="38" t="s">
        <v>24</v>
      </c>
      <c r="J207" s="39">
        <v>120000000</v>
      </c>
      <c r="K207" s="39">
        <v>120000000</v>
      </c>
      <c r="L207" s="38">
        <v>0</v>
      </c>
      <c r="M207" s="40">
        <v>0</v>
      </c>
      <c r="N207" s="38" t="s">
        <v>25</v>
      </c>
      <c r="O207" s="38" t="s">
        <v>26</v>
      </c>
      <c r="P207" s="79" t="s">
        <v>264</v>
      </c>
      <c r="Q207" s="79">
        <v>3132628447</v>
      </c>
      <c r="R207" s="52" t="s">
        <v>265</v>
      </c>
    </row>
    <row r="208" spans="1:18" s="47" customFormat="1" ht="87.75" customHeight="1" x14ac:dyDescent="0.2">
      <c r="A208" s="1"/>
      <c r="B208" s="86" t="s">
        <v>413</v>
      </c>
      <c r="C208" s="59" t="s">
        <v>414</v>
      </c>
      <c r="D208" s="40">
        <v>7</v>
      </c>
      <c r="E208" s="40">
        <v>7</v>
      </c>
      <c r="F208" s="40">
        <v>2</v>
      </c>
      <c r="G208" s="40">
        <v>1</v>
      </c>
      <c r="H208" s="38" t="s">
        <v>23</v>
      </c>
      <c r="I208" s="38" t="s">
        <v>24</v>
      </c>
      <c r="J208" s="39">
        <v>142500000</v>
      </c>
      <c r="K208" s="39">
        <v>142500000</v>
      </c>
      <c r="L208" s="38">
        <v>0</v>
      </c>
      <c r="M208" s="40">
        <v>0</v>
      </c>
      <c r="N208" s="38" t="s">
        <v>25</v>
      </c>
      <c r="O208" s="38" t="s">
        <v>26</v>
      </c>
      <c r="P208" s="63" t="s">
        <v>390</v>
      </c>
      <c r="Q208" s="56">
        <v>3046721652</v>
      </c>
      <c r="R208" s="41" t="s">
        <v>391</v>
      </c>
    </row>
    <row r="209" spans="1:18" s="35" customFormat="1" ht="69.75" customHeight="1" x14ac:dyDescent="0.2">
      <c r="A209" s="28" t="s">
        <v>415</v>
      </c>
      <c r="B209" s="86" t="s">
        <v>279</v>
      </c>
      <c r="C209" s="55" t="s">
        <v>280</v>
      </c>
      <c r="D209" s="40">
        <v>7</v>
      </c>
      <c r="E209" s="40">
        <v>8</v>
      </c>
      <c r="F209" s="40">
        <v>2</v>
      </c>
      <c r="G209" s="40">
        <v>1</v>
      </c>
      <c r="H209" s="38" t="s">
        <v>23</v>
      </c>
      <c r="I209" s="38" t="s">
        <v>24</v>
      </c>
      <c r="J209" s="39">
        <v>44938130</v>
      </c>
      <c r="K209" s="39">
        <v>44938130</v>
      </c>
      <c r="L209" s="38">
        <v>0</v>
      </c>
      <c r="M209" s="40">
        <v>0</v>
      </c>
      <c r="N209" s="38" t="s">
        <v>25</v>
      </c>
      <c r="O209" s="38" t="s">
        <v>26</v>
      </c>
      <c r="P209" s="79" t="s">
        <v>264</v>
      </c>
      <c r="Q209" s="79">
        <v>3132628447</v>
      </c>
      <c r="R209" s="52" t="s">
        <v>265</v>
      </c>
    </row>
    <row r="210" spans="1:18" s="35" customFormat="1" ht="69.75" customHeight="1" x14ac:dyDescent="0.2">
      <c r="A210" s="28"/>
      <c r="B210" s="51" t="s">
        <v>406</v>
      </c>
      <c r="C210" s="55" t="s">
        <v>416</v>
      </c>
      <c r="D210" s="40">
        <v>7</v>
      </c>
      <c r="E210" s="40">
        <v>7</v>
      </c>
      <c r="F210" s="40">
        <v>2</v>
      </c>
      <c r="G210" s="40">
        <v>1</v>
      </c>
      <c r="H210" s="38" t="s">
        <v>23</v>
      </c>
      <c r="I210" s="38" t="s">
        <v>24</v>
      </c>
      <c r="J210" s="39">
        <v>11800000</v>
      </c>
      <c r="K210" s="39">
        <v>11800000</v>
      </c>
      <c r="L210" s="38">
        <v>0</v>
      </c>
      <c r="M210" s="40">
        <v>0</v>
      </c>
      <c r="N210" s="38" t="s">
        <v>25</v>
      </c>
      <c r="O210" s="38" t="s">
        <v>26</v>
      </c>
      <c r="P210" s="38" t="s">
        <v>36</v>
      </c>
      <c r="Q210" s="38" t="s">
        <v>44</v>
      </c>
      <c r="R210" s="41" t="s">
        <v>131</v>
      </c>
    </row>
    <row r="211" spans="1:18" s="35" customFormat="1" ht="86.25" customHeight="1" x14ac:dyDescent="0.2">
      <c r="A211" s="28"/>
      <c r="B211" s="86" t="s">
        <v>406</v>
      </c>
      <c r="C211" s="55" t="s">
        <v>417</v>
      </c>
      <c r="D211" s="40">
        <v>7</v>
      </c>
      <c r="E211" s="40">
        <v>7</v>
      </c>
      <c r="F211" s="40">
        <v>1</v>
      </c>
      <c r="G211" s="40">
        <v>1</v>
      </c>
      <c r="H211" s="38" t="s">
        <v>23</v>
      </c>
      <c r="I211" s="38" t="s">
        <v>24</v>
      </c>
      <c r="J211" s="39">
        <v>36715000</v>
      </c>
      <c r="K211" s="39">
        <v>36715000</v>
      </c>
      <c r="L211" s="38">
        <v>0</v>
      </c>
      <c r="M211" s="40">
        <v>0</v>
      </c>
      <c r="N211" s="38" t="s">
        <v>25</v>
      </c>
      <c r="O211" s="38" t="s">
        <v>26</v>
      </c>
      <c r="P211" s="38" t="s">
        <v>36</v>
      </c>
      <c r="Q211" s="38" t="s">
        <v>44</v>
      </c>
      <c r="R211" s="41" t="s">
        <v>131</v>
      </c>
    </row>
    <row r="212" spans="1:18" s="35" customFormat="1" ht="69.75" customHeight="1" x14ac:dyDescent="0.2">
      <c r="A212" s="28"/>
      <c r="B212" s="86" t="s">
        <v>418</v>
      </c>
      <c r="C212" s="55" t="s">
        <v>419</v>
      </c>
      <c r="D212" s="40">
        <v>7</v>
      </c>
      <c r="E212" s="40">
        <v>7</v>
      </c>
      <c r="F212" s="40">
        <v>2</v>
      </c>
      <c r="G212" s="40">
        <v>1</v>
      </c>
      <c r="H212" s="38" t="s">
        <v>23</v>
      </c>
      <c r="I212" s="38" t="s">
        <v>24</v>
      </c>
      <c r="J212" s="39">
        <v>122625100</v>
      </c>
      <c r="K212" s="39">
        <v>122625100</v>
      </c>
      <c r="L212" s="38">
        <v>0</v>
      </c>
      <c r="M212" s="40">
        <v>0</v>
      </c>
      <c r="N212" s="38" t="s">
        <v>25</v>
      </c>
      <c r="O212" s="38" t="s">
        <v>26</v>
      </c>
      <c r="P212" s="38" t="s">
        <v>36</v>
      </c>
      <c r="Q212" s="38" t="s">
        <v>44</v>
      </c>
      <c r="R212" s="41" t="s">
        <v>131</v>
      </c>
    </row>
    <row r="213" spans="1:18" s="35" customFormat="1" ht="69.75" customHeight="1" x14ac:dyDescent="0.2">
      <c r="A213" s="28"/>
      <c r="B213" s="86" t="s">
        <v>406</v>
      </c>
      <c r="C213" s="55" t="s">
        <v>420</v>
      </c>
      <c r="D213" s="40">
        <v>7</v>
      </c>
      <c r="E213" s="40">
        <v>7</v>
      </c>
      <c r="F213" s="40">
        <v>1</v>
      </c>
      <c r="G213" s="40">
        <v>1</v>
      </c>
      <c r="H213" s="38" t="s">
        <v>23</v>
      </c>
      <c r="I213" s="38" t="s">
        <v>24</v>
      </c>
      <c r="J213" s="39">
        <v>80518100</v>
      </c>
      <c r="K213" s="39">
        <v>80518100</v>
      </c>
      <c r="L213" s="38">
        <v>0</v>
      </c>
      <c r="M213" s="40">
        <v>0</v>
      </c>
      <c r="N213" s="38" t="s">
        <v>25</v>
      </c>
      <c r="O213" s="38" t="s">
        <v>26</v>
      </c>
      <c r="P213" s="38" t="s">
        <v>36</v>
      </c>
      <c r="Q213" s="38" t="s">
        <v>44</v>
      </c>
      <c r="R213" s="41" t="s">
        <v>131</v>
      </c>
    </row>
    <row r="214" spans="1:18" s="35" customFormat="1" ht="69.75" customHeight="1" x14ac:dyDescent="0.2">
      <c r="A214" s="28"/>
      <c r="B214" s="86" t="s">
        <v>406</v>
      </c>
      <c r="C214" s="55" t="s">
        <v>421</v>
      </c>
      <c r="D214" s="40">
        <v>7</v>
      </c>
      <c r="E214" s="40">
        <v>7</v>
      </c>
      <c r="F214" s="40">
        <v>1</v>
      </c>
      <c r="G214" s="40">
        <v>1</v>
      </c>
      <c r="H214" s="38" t="s">
        <v>23</v>
      </c>
      <c r="I214" s="38" t="s">
        <v>24</v>
      </c>
      <c r="J214" s="39">
        <v>40552200</v>
      </c>
      <c r="K214" s="39">
        <v>40552200</v>
      </c>
      <c r="L214" s="38">
        <v>0</v>
      </c>
      <c r="M214" s="40">
        <v>0</v>
      </c>
      <c r="N214" s="38" t="s">
        <v>25</v>
      </c>
      <c r="O214" s="38" t="s">
        <v>26</v>
      </c>
      <c r="P214" s="38" t="s">
        <v>36</v>
      </c>
      <c r="Q214" s="38" t="s">
        <v>44</v>
      </c>
      <c r="R214" s="41" t="s">
        <v>131</v>
      </c>
    </row>
    <row r="215" spans="1:18" s="35" customFormat="1" ht="69.75" customHeight="1" x14ac:dyDescent="0.2">
      <c r="A215" s="28"/>
      <c r="B215" s="86" t="s">
        <v>406</v>
      </c>
      <c r="C215" s="55" t="s">
        <v>422</v>
      </c>
      <c r="D215" s="40">
        <v>7</v>
      </c>
      <c r="E215" s="40">
        <v>7</v>
      </c>
      <c r="F215" s="40">
        <v>1</v>
      </c>
      <c r="G215" s="40">
        <v>1</v>
      </c>
      <c r="H215" s="38" t="s">
        <v>23</v>
      </c>
      <c r="I215" s="38" t="s">
        <v>24</v>
      </c>
      <c r="J215" s="39">
        <v>150000000</v>
      </c>
      <c r="K215" s="39">
        <v>150000000</v>
      </c>
      <c r="L215" s="38">
        <v>0</v>
      </c>
      <c r="M215" s="40">
        <v>0</v>
      </c>
      <c r="N215" s="38" t="s">
        <v>25</v>
      </c>
      <c r="O215" s="38" t="s">
        <v>26</v>
      </c>
      <c r="P215" s="38" t="s">
        <v>36</v>
      </c>
      <c r="Q215" s="38" t="s">
        <v>44</v>
      </c>
      <c r="R215" s="41" t="s">
        <v>131</v>
      </c>
    </row>
    <row r="216" spans="1:18" s="35" customFormat="1" ht="69.75" customHeight="1" x14ac:dyDescent="0.2">
      <c r="A216" s="28"/>
      <c r="B216" s="86" t="s">
        <v>136</v>
      </c>
      <c r="C216" s="55" t="s">
        <v>423</v>
      </c>
      <c r="D216" s="40">
        <v>7</v>
      </c>
      <c r="E216" s="40">
        <v>7</v>
      </c>
      <c r="F216" s="40">
        <v>1</v>
      </c>
      <c r="G216" s="40">
        <v>1</v>
      </c>
      <c r="H216" s="38" t="s">
        <v>23</v>
      </c>
      <c r="I216" s="38" t="s">
        <v>24</v>
      </c>
      <c r="J216" s="39">
        <v>111000000</v>
      </c>
      <c r="K216" s="39">
        <v>111000000</v>
      </c>
      <c r="L216" s="38">
        <v>0</v>
      </c>
      <c r="M216" s="40">
        <v>0</v>
      </c>
      <c r="N216" s="38" t="s">
        <v>25</v>
      </c>
      <c r="O216" s="38" t="s">
        <v>26</v>
      </c>
      <c r="P216" s="38" t="s">
        <v>36</v>
      </c>
      <c r="Q216" s="38" t="s">
        <v>44</v>
      </c>
      <c r="R216" s="41" t="s">
        <v>131</v>
      </c>
    </row>
    <row r="217" spans="1:18" s="35" customFormat="1" ht="69.75" customHeight="1" x14ac:dyDescent="0.2">
      <c r="A217" s="28"/>
      <c r="B217" s="86" t="s">
        <v>136</v>
      </c>
      <c r="C217" s="55" t="s">
        <v>424</v>
      </c>
      <c r="D217" s="40">
        <v>7</v>
      </c>
      <c r="E217" s="40">
        <v>8</v>
      </c>
      <c r="F217" s="40">
        <v>1</v>
      </c>
      <c r="G217" s="40">
        <v>1</v>
      </c>
      <c r="H217" s="38" t="s">
        <v>23</v>
      </c>
      <c r="I217" s="38" t="s">
        <v>24</v>
      </c>
      <c r="J217" s="39">
        <v>176600000</v>
      </c>
      <c r="K217" s="39">
        <v>176600000</v>
      </c>
      <c r="L217" s="38">
        <v>0</v>
      </c>
      <c r="M217" s="40">
        <v>0</v>
      </c>
      <c r="N217" s="38" t="s">
        <v>25</v>
      </c>
      <c r="O217" s="38" t="s">
        <v>26</v>
      </c>
      <c r="P217" s="38" t="s">
        <v>36</v>
      </c>
      <c r="Q217" s="38" t="s">
        <v>44</v>
      </c>
      <c r="R217" s="41" t="s">
        <v>131</v>
      </c>
    </row>
    <row r="218" spans="1:18" s="35" customFormat="1" ht="69.75" customHeight="1" x14ac:dyDescent="0.2">
      <c r="A218" s="28"/>
      <c r="B218" s="86" t="s">
        <v>136</v>
      </c>
      <c r="C218" s="55" t="s">
        <v>425</v>
      </c>
      <c r="D218" s="40">
        <v>7</v>
      </c>
      <c r="E218" s="40">
        <v>8</v>
      </c>
      <c r="F218" s="40">
        <v>1</v>
      </c>
      <c r="G218" s="40">
        <v>1</v>
      </c>
      <c r="H218" s="38" t="s">
        <v>23</v>
      </c>
      <c r="I218" s="38" t="s">
        <v>24</v>
      </c>
      <c r="J218" s="39">
        <v>118980000</v>
      </c>
      <c r="K218" s="39">
        <v>118980000</v>
      </c>
      <c r="L218" s="38">
        <v>0</v>
      </c>
      <c r="M218" s="40">
        <v>0</v>
      </c>
      <c r="N218" s="38" t="s">
        <v>25</v>
      </c>
      <c r="O218" s="38" t="s">
        <v>26</v>
      </c>
      <c r="P218" s="38" t="s">
        <v>36</v>
      </c>
      <c r="Q218" s="38" t="s">
        <v>44</v>
      </c>
      <c r="R218" s="41" t="s">
        <v>131</v>
      </c>
    </row>
    <row r="219" spans="1:18" s="35" customFormat="1" ht="69.75" customHeight="1" x14ac:dyDescent="0.2">
      <c r="A219" s="28"/>
      <c r="B219" s="86" t="s">
        <v>426</v>
      </c>
      <c r="C219" s="55" t="s">
        <v>427</v>
      </c>
      <c r="D219" s="40">
        <v>7</v>
      </c>
      <c r="E219" s="40">
        <v>8</v>
      </c>
      <c r="F219" s="40">
        <v>2</v>
      </c>
      <c r="G219" s="40">
        <v>1</v>
      </c>
      <c r="H219" s="38" t="s">
        <v>23</v>
      </c>
      <c r="I219" s="38" t="s">
        <v>24</v>
      </c>
      <c r="J219" s="39">
        <v>10000000</v>
      </c>
      <c r="K219" s="39">
        <v>10000000</v>
      </c>
      <c r="L219" s="38">
        <v>0</v>
      </c>
      <c r="M219" s="40">
        <v>0</v>
      </c>
      <c r="N219" s="38" t="s">
        <v>25</v>
      </c>
      <c r="O219" s="38" t="s">
        <v>26</v>
      </c>
      <c r="P219" s="38" t="s">
        <v>36</v>
      </c>
      <c r="Q219" s="38" t="s">
        <v>44</v>
      </c>
      <c r="R219" s="41" t="s">
        <v>131</v>
      </c>
    </row>
    <row r="220" spans="1:18" s="35" customFormat="1" ht="51" x14ac:dyDescent="0.2">
      <c r="A220" s="28"/>
      <c r="B220" s="86" t="s">
        <v>60</v>
      </c>
      <c r="C220" s="55" t="s">
        <v>428</v>
      </c>
      <c r="D220" s="40">
        <v>7</v>
      </c>
      <c r="E220" s="40">
        <v>8</v>
      </c>
      <c r="F220" s="40">
        <v>1</v>
      </c>
      <c r="G220" s="40">
        <v>1</v>
      </c>
      <c r="H220" s="38" t="s">
        <v>23</v>
      </c>
      <c r="I220" s="38" t="s">
        <v>24</v>
      </c>
      <c r="J220" s="39">
        <v>200000000</v>
      </c>
      <c r="K220" s="39">
        <v>200000000</v>
      </c>
      <c r="L220" s="38">
        <v>0</v>
      </c>
      <c r="M220" s="40">
        <v>0</v>
      </c>
      <c r="N220" s="38" t="s">
        <v>25</v>
      </c>
      <c r="O220" s="38" t="s">
        <v>26</v>
      </c>
      <c r="P220" s="79" t="s">
        <v>264</v>
      </c>
      <c r="Q220" s="79">
        <v>3132628447</v>
      </c>
      <c r="R220" s="52" t="s">
        <v>265</v>
      </c>
    </row>
    <row r="221" spans="1:18" s="35" customFormat="1" ht="78.75" customHeight="1" x14ac:dyDescent="0.2">
      <c r="A221" s="28"/>
      <c r="B221" s="86" t="s">
        <v>277</v>
      </c>
      <c r="C221" s="55" t="s">
        <v>429</v>
      </c>
      <c r="D221" s="40">
        <v>7</v>
      </c>
      <c r="E221" s="40">
        <v>8</v>
      </c>
      <c r="F221" s="40">
        <v>2</v>
      </c>
      <c r="G221" s="40">
        <v>1</v>
      </c>
      <c r="H221" s="38" t="s">
        <v>23</v>
      </c>
      <c r="I221" s="38" t="s">
        <v>24</v>
      </c>
      <c r="J221" s="39">
        <v>57000945</v>
      </c>
      <c r="K221" s="39">
        <v>57000945</v>
      </c>
      <c r="L221" s="38">
        <v>0</v>
      </c>
      <c r="M221" s="40">
        <v>0</v>
      </c>
      <c r="N221" s="38" t="s">
        <v>25</v>
      </c>
      <c r="O221" s="38" t="s">
        <v>26</v>
      </c>
      <c r="P221" s="79" t="s">
        <v>264</v>
      </c>
      <c r="Q221" s="79">
        <v>3132628447</v>
      </c>
      <c r="R221" s="52" t="s">
        <v>265</v>
      </c>
    </row>
    <row r="222" spans="1:18" s="35" customFormat="1" ht="78.75" customHeight="1" x14ac:dyDescent="0.2">
      <c r="A222" s="28"/>
      <c r="B222" s="86" t="s">
        <v>286</v>
      </c>
      <c r="C222" s="55" t="s">
        <v>430</v>
      </c>
      <c r="D222" s="40">
        <v>8</v>
      </c>
      <c r="E222" s="40">
        <v>8</v>
      </c>
      <c r="F222" s="40">
        <v>2</v>
      </c>
      <c r="G222" s="40">
        <v>1</v>
      </c>
      <c r="H222" s="38" t="s">
        <v>23</v>
      </c>
      <c r="I222" s="38" t="s">
        <v>24</v>
      </c>
      <c r="J222" s="39">
        <v>98000000</v>
      </c>
      <c r="K222" s="39">
        <v>98000000</v>
      </c>
      <c r="L222" s="38">
        <v>0</v>
      </c>
      <c r="M222" s="40">
        <v>0</v>
      </c>
      <c r="N222" s="38" t="s">
        <v>25</v>
      </c>
      <c r="O222" s="38" t="s">
        <v>26</v>
      </c>
      <c r="P222" s="79" t="s">
        <v>36</v>
      </c>
      <c r="Q222" s="38" t="s">
        <v>44</v>
      </c>
      <c r="R222" s="41" t="s">
        <v>405</v>
      </c>
    </row>
    <row r="223" spans="1:18" s="35" customFormat="1" ht="78.75" customHeight="1" x14ac:dyDescent="0.2">
      <c r="A223" s="28"/>
      <c r="B223" s="86" t="s">
        <v>277</v>
      </c>
      <c r="C223" s="55" t="s">
        <v>431</v>
      </c>
      <c r="D223" s="40">
        <v>8</v>
      </c>
      <c r="E223" s="40">
        <v>8</v>
      </c>
      <c r="F223" s="40">
        <v>2</v>
      </c>
      <c r="G223" s="40">
        <v>1</v>
      </c>
      <c r="H223" s="38" t="s">
        <v>23</v>
      </c>
      <c r="I223" s="38" t="s">
        <v>24</v>
      </c>
      <c r="J223" s="39">
        <v>58830400</v>
      </c>
      <c r="K223" s="39">
        <v>58830400</v>
      </c>
      <c r="L223" s="38">
        <v>0</v>
      </c>
      <c r="M223" s="40">
        <v>0</v>
      </c>
      <c r="N223" s="38" t="s">
        <v>25</v>
      </c>
      <c r="O223" s="38" t="s">
        <v>26</v>
      </c>
      <c r="P223" s="79" t="s">
        <v>264</v>
      </c>
      <c r="Q223" s="79">
        <v>3132628447</v>
      </c>
      <c r="R223" s="52" t="s">
        <v>265</v>
      </c>
    </row>
    <row r="224" spans="1:18" s="35" customFormat="1" ht="78.75" customHeight="1" x14ac:dyDescent="0.2">
      <c r="A224" s="28"/>
      <c r="B224" s="86" t="s">
        <v>49</v>
      </c>
      <c r="C224" s="55" t="s">
        <v>432</v>
      </c>
      <c r="D224" s="40">
        <v>8</v>
      </c>
      <c r="E224" s="40">
        <v>8</v>
      </c>
      <c r="F224" s="40">
        <v>2</v>
      </c>
      <c r="G224" s="40">
        <v>1</v>
      </c>
      <c r="H224" s="38" t="s">
        <v>23</v>
      </c>
      <c r="I224" s="38" t="s">
        <v>24</v>
      </c>
      <c r="J224" s="39">
        <v>43100000</v>
      </c>
      <c r="K224" s="39">
        <v>43100000</v>
      </c>
      <c r="L224" s="38">
        <v>0</v>
      </c>
      <c r="M224" s="40">
        <v>0</v>
      </c>
      <c r="N224" s="38" t="s">
        <v>25</v>
      </c>
      <c r="O224" s="38" t="s">
        <v>26</v>
      </c>
      <c r="P224" s="79" t="s">
        <v>36</v>
      </c>
      <c r="Q224" s="38" t="s">
        <v>44</v>
      </c>
      <c r="R224" s="41" t="s">
        <v>405</v>
      </c>
    </row>
    <row r="225" spans="1:18" s="35" customFormat="1" ht="78.75" customHeight="1" x14ac:dyDescent="0.2">
      <c r="A225" s="28"/>
      <c r="B225" s="86" t="s">
        <v>433</v>
      </c>
      <c r="C225" s="55" t="s">
        <v>434</v>
      </c>
      <c r="D225" s="40">
        <v>8</v>
      </c>
      <c r="E225" s="40">
        <v>9</v>
      </c>
      <c r="F225" s="40">
        <v>2</v>
      </c>
      <c r="G225" s="40">
        <v>1</v>
      </c>
      <c r="H225" s="38" t="s">
        <v>23</v>
      </c>
      <c r="I225" s="38" t="s">
        <v>24</v>
      </c>
      <c r="J225" s="39">
        <v>140000000</v>
      </c>
      <c r="K225" s="39">
        <v>140000000</v>
      </c>
      <c r="L225" s="38">
        <v>0</v>
      </c>
      <c r="M225" s="40">
        <v>0</v>
      </c>
      <c r="N225" s="38" t="s">
        <v>25</v>
      </c>
      <c r="O225" s="38" t="s">
        <v>26</v>
      </c>
      <c r="P225" s="38" t="s">
        <v>36</v>
      </c>
      <c r="Q225" s="38" t="s">
        <v>44</v>
      </c>
      <c r="R225" s="41" t="s">
        <v>131</v>
      </c>
    </row>
    <row r="226" spans="1:18" s="35" customFormat="1" ht="78.75" customHeight="1" x14ac:dyDescent="0.2">
      <c r="A226" s="28"/>
      <c r="B226" s="86" t="s">
        <v>406</v>
      </c>
      <c r="C226" s="55" t="s">
        <v>435</v>
      </c>
      <c r="D226" s="40">
        <v>8</v>
      </c>
      <c r="E226" s="40">
        <v>9</v>
      </c>
      <c r="F226" s="40">
        <v>1</v>
      </c>
      <c r="G226" s="40">
        <v>1</v>
      </c>
      <c r="H226" s="38" t="s">
        <v>23</v>
      </c>
      <c r="I226" s="38" t="s">
        <v>24</v>
      </c>
      <c r="J226" s="39">
        <v>50000000</v>
      </c>
      <c r="K226" s="39">
        <v>50000000</v>
      </c>
      <c r="L226" s="38">
        <v>0</v>
      </c>
      <c r="M226" s="40">
        <v>0</v>
      </c>
      <c r="N226" s="38" t="s">
        <v>25</v>
      </c>
      <c r="O226" s="38" t="s">
        <v>26</v>
      </c>
      <c r="P226" s="38" t="s">
        <v>36</v>
      </c>
      <c r="Q226" s="38" t="s">
        <v>44</v>
      </c>
      <c r="R226" s="41" t="s">
        <v>131</v>
      </c>
    </row>
    <row r="227" spans="1:18" s="35" customFormat="1" ht="78.75" customHeight="1" x14ac:dyDescent="0.2">
      <c r="A227" s="28"/>
      <c r="B227" s="86" t="s">
        <v>406</v>
      </c>
      <c r="C227" s="55" t="s">
        <v>436</v>
      </c>
      <c r="D227" s="40">
        <v>8</v>
      </c>
      <c r="E227" s="40">
        <v>9</v>
      </c>
      <c r="F227" s="40">
        <v>2</v>
      </c>
      <c r="G227" s="40">
        <v>1</v>
      </c>
      <c r="H227" s="38" t="s">
        <v>23</v>
      </c>
      <c r="I227" s="38" t="s">
        <v>24</v>
      </c>
      <c r="J227" s="39">
        <v>94076400</v>
      </c>
      <c r="K227" s="39">
        <v>94076400</v>
      </c>
      <c r="L227" s="38">
        <v>0</v>
      </c>
      <c r="M227" s="40">
        <v>0</v>
      </c>
      <c r="N227" s="38" t="s">
        <v>25</v>
      </c>
      <c r="O227" s="38" t="s">
        <v>26</v>
      </c>
      <c r="P227" s="38" t="s">
        <v>36</v>
      </c>
      <c r="Q227" s="38" t="s">
        <v>44</v>
      </c>
      <c r="R227" s="41" t="s">
        <v>131</v>
      </c>
    </row>
    <row r="228" spans="1:18" s="35" customFormat="1" ht="78.75" customHeight="1" x14ac:dyDescent="0.2">
      <c r="A228" s="28"/>
      <c r="B228" s="86" t="s">
        <v>277</v>
      </c>
      <c r="C228" s="55" t="s">
        <v>437</v>
      </c>
      <c r="D228" s="40">
        <v>8</v>
      </c>
      <c r="E228" s="40">
        <v>9</v>
      </c>
      <c r="F228" s="40">
        <v>2</v>
      </c>
      <c r="G228" s="40">
        <v>1</v>
      </c>
      <c r="H228" s="38" t="s">
        <v>23</v>
      </c>
      <c r="I228" s="38" t="s">
        <v>24</v>
      </c>
      <c r="J228" s="39">
        <v>55740000</v>
      </c>
      <c r="K228" s="39">
        <v>55740000</v>
      </c>
      <c r="L228" s="38">
        <v>0</v>
      </c>
      <c r="M228" s="40">
        <v>0</v>
      </c>
      <c r="N228" s="38" t="s">
        <v>25</v>
      </c>
      <c r="O228" s="38" t="s">
        <v>26</v>
      </c>
      <c r="P228" s="79" t="s">
        <v>264</v>
      </c>
      <c r="Q228" s="79">
        <v>3132628447</v>
      </c>
      <c r="R228" s="52" t="s">
        <v>265</v>
      </c>
    </row>
    <row r="229" spans="1:18" s="35" customFormat="1" ht="78.75" customHeight="1" x14ac:dyDescent="0.2">
      <c r="A229" s="28"/>
      <c r="B229" s="86" t="s">
        <v>200</v>
      </c>
      <c r="C229" s="55" t="s">
        <v>438</v>
      </c>
      <c r="D229" s="40">
        <v>9</v>
      </c>
      <c r="E229" s="40">
        <v>10</v>
      </c>
      <c r="F229" s="40">
        <v>1</v>
      </c>
      <c r="G229" s="40">
        <v>1</v>
      </c>
      <c r="H229" s="38" t="s">
        <v>23</v>
      </c>
      <c r="I229" s="38" t="s">
        <v>24</v>
      </c>
      <c r="J229" s="39">
        <v>70000000</v>
      </c>
      <c r="K229" s="39">
        <v>70000000</v>
      </c>
      <c r="L229" s="38">
        <v>0</v>
      </c>
      <c r="M229" s="40">
        <v>0</v>
      </c>
      <c r="N229" s="38" t="s">
        <v>25</v>
      </c>
      <c r="O229" s="38" t="s">
        <v>26</v>
      </c>
      <c r="P229" s="54" t="s">
        <v>198</v>
      </c>
      <c r="Q229" s="40">
        <v>3228159899</v>
      </c>
      <c r="R229" s="50" t="s">
        <v>199</v>
      </c>
    </row>
    <row r="230" spans="1:18" s="35" customFormat="1" ht="78.75" customHeight="1" x14ac:dyDescent="0.2">
      <c r="A230" s="28"/>
      <c r="B230" s="86" t="s">
        <v>406</v>
      </c>
      <c r="C230" s="55" t="s">
        <v>439</v>
      </c>
      <c r="D230" s="40">
        <v>9</v>
      </c>
      <c r="E230" s="40">
        <v>9</v>
      </c>
      <c r="F230" s="40">
        <v>1</v>
      </c>
      <c r="G230" s="40">
        <v>1</v>
      </c>
      <c r="H230" s="38" t="s">
        <v>23</v>
      </c>
      <c r="I230" s="38" t="s">
        <v>24</v>
      </c>
      <c r="J230" s="39">
        <v>196192132</v>
      </c>
      <c r="K230" s="39">
        <v>196192132</v>
      </c>
      <c r="L230" s="38">
        <v>0</v>
      </c>
      <c r="M230" s="40">
        <v>0</v>
      </c>
      <c r="N230" s="38" t="s">
        <v>25</v>
      </c>
      <c r="O230" s="38" t="s">
        <v>26</v>
      </c>
      <c r="P230" s="38" t="s">
        <v>36</v>
      </c>
      <c r="Q230" s="38" t="s">
        <v>44</v>
      </c>
      <c r="R230" s="41" t="s">
        <v>131</v>
      </c>
    </row>
    <row r="231" spans="1:18" s="35" customFormat="1" ht="78.75" customHeight="1" x14ac:dyDescent="0.2">
      <c r="A231" s="28"/>
      <c r="B231" s="86" t="s">
        <v>136</v>
      </c>
      <c r="C231" s="55" t="s">
        <v>440</v>
      </c>
      <c r="D231" s="40">
        <v>9</v>
      </c>
      <c r="E231" s="40">
        <v>9</v>
      </c>
      <c r="F231" s="40">
        <v>1</v>
      </c>
      <c r="G231" s="40">
        <v>1</v>
      </c>
      <c r="H231" s="38" t="s">
        <v>23</v>
      </c>
      <c r="I231" s="38" t="s">
        <v>24</v>
      </c>
      <c r="J231" s="39">
        <v>200000000</v>
      </c>
      <c r="K231" s="39">
        <v>200000000</v>
      </c>
      <c r="L231" s="38">
        <v>0</v>
      </c>
      <c r="M231" s="40">
        <v>0</v>
      </c>
      <c r="N231" s="38" t="s">
        <v>25</v>
      </c>
      <c r="O231" s="38" t="s">
        <v>26</v>
      </c>
      <c r="P231" s="38" t="s">
        <v>36</v>
      </c>
      <c r="Q231" s="38" t="s">
        <v>44</v>
      </c>
      <c r="R231" s="41" t="s">
        <v>131</v>
      </c>
    </row>
    <row r="232" spans="1:18" s="35" customFormat="1" ht="78.75" customHeight="1" x14ac:dyDescent="0.2">
      <c r="A232" s="28"/>
      <c r="B232" s="86" t="s">
        <v>441</v>
      </c>
      <c r="C232" s="55" t="s">
        <v>442</v>
      </c>
      <c r="D232" s="40">
        <v>9</v>
      </c>
      <c r="E232" s="40">
        <v>9</v>
      </c>
      <c r="F232" s="40">
        <v>2</v>
      </c>
      <c r="G232" s="40">
        <v>1</v>
      </c>
      <c r="H232" s="38" t="s">
        <v>23</v>
      </c>
      <c r="I232" s="38" t="s">
        <v>24</v>
      </c>
      <c r="J232" s="39">
        <v>85000000</v>
      </c>
      <c r="K232" s="39">
        <v>85000000</v>
      </c>
      <c r="L232" s="38">
        <v>0</v>
      </c>
      <c r="M232" s="40">
        <v>0</v>
      </c>
      <c r="N232" s="38" t="s">
        <v>25</v>
      </c>
      <c r="O232" s="38" t="s">
        <v>26</v>
      </c>
      <c r="P232" s="38" t="s">
        <v>36</v>
      </c>
      <c r="Q232" s="38" t="s">
        <v>44</v>
      </c>
      <c r="R232" s="41" t="s">
        <v>131</v>
      </c>
    </row>
    <row r="233" spans="1:18" s="35" customFormat="1" ht="78.75" customHeight="1" x14ac:dyDescent="0.2">
      <c r="A233" s="28"/>
      <c r="B233" s="86" t="s">
        <v>79</v>
      </c>
      <c r="C233" s="55" t="s">
        <v>443</v>
      </c>
      <c r="D233" s="40">
        <v>9</v>
      </c>
      <c r="E233" s="40">
        <v>9</v>
      </c>
      <c r="F233" s="40">
        <v>3</v>
      </c>
      <c r="G233" s="40">
        <v>1</v>
      </c>
      <c r="H233" s="38" t="s">
        <v>23</v>
      </c>
      <c r="I233" s="38" t="s">
        <v>24</v>
      </c>
      <c r="J233" s="39">
        <v>21000000</v>
      </c>
      <c r="K233" s="39">
        <v>21000000</v>
      </c>
      <c r="L233" s="38">
        <v>0</v>
      </c>
      <c r="M233" s="40">
        <v>0</v>
      </c>
      <c r="N233" s="38" t="s">
        <v>25</v>
      </c>
      <c r="O233" s="38" t="s">
        <v>26</v>
      </c>
      <c r="P233" s="38" t="s">
        <v>36</v>
      </c>
      <c r="Q233" s="38" t="s">
        <v>44</v>
      </c>
      <c r="R233" s="41" t="s">
        <v>405</v>
      </c>
    </row>
    <row r="234" spans="1:18" s="35" customFormat="1" ht="78" customHeight="1" x14ac:dyDescent="0.2">
      <c r="A234" s="28"/>
      <c r="B234" s="86" t="s">
        <v>444</v>
      </c>
      <c r="C234" s="55" t="s">
        <v>445</v>
      </c>
      <c r="D234" s="40">
        <v>9</v>
      </c>
      <c r="E234" s="40">
        <v>9</v>
      </c>
      <c r="F234" s="40">
        <v>1</v>
      </c>
      <c r="G234" s="40">
        <v>1</v>
      </c>
      <c r="H234" s="38" t="s">
        <v>23</v>
      </c>
      <c r="I234" s="38" t="s">
        <v>24</v>
      </c>
      <c r="J234" s="39">
        <v>179121538</v>
      </c>
      <c r="K234" s="39">
        <v>179121538</v>
      </c>
      <c r="L234" s="38">
        <v>0</v>
      </c>
      <c r="M234" s="40">
        <v>0</v>
      </c>
      <c r="N234" s="38" t="s">
        <v>25</v>
      </c>
      <c r="O234" s="38" t="s">
        <v>26</v>
      </c>
      <c r="P234" s="38" t="s">
        <v>36</v>
      </c>
      <c r="Q234" s="38" t="s">
        <v>44</v>
      </c>
      <c r="R234" s="41" t="s">
        <v>405</v>
      </c>
    </row>
    <row r="235" spans="1:18" s="78" customFormat="1" ht="54.75" customHeight="1" x14ac:dyDescent="0.2">
      <c r="A235" s="1"/>
      <c r="B235" s="51" t="s">
        <v>446</v>
      </c>
      <c r="C235" s="55" t="s">
        <v>447</v>
      </c>
      <c r="D235" s="40">
        <v>9</v>
      </c>
      <c r="E235" s="40">
        <v>10</v>
      </c>
      <c r="F235" s="40">
        <v>4</v>
      </c>
      <c r="G235" s="40">
        <v>1</v>
      </c>
      <c r="H235" s="38" t="s">
        <v>23</v>
      </c>
      <c r="I235" s="38" t="s">
        <v>24</v>
      </c>
      <c r="J235" s="39">
        <v>12000000</v>
      </c>
      <c r="K235" s="39">
        <v>12000000</v>
      </c>
      <c r="L235" s="38">
        <v>0</v>
      </c>
      <c r="M235" s="40">
        <v>0</v>
      </c>
      <c r="N235" s="38" t="s">
        <v>25</v>
      </c>
      <c r="O235" s="38" t="s">
        <v>26</v>
      </c>
      <c r="P235" s="38" t="s">
        <v>226</v>
      </c>
      <c r="Q235" s="40" t="s">
        <v>227</v>
      </c>
      <c r="R235" s="50" t="s">
        <v>228</v>
      </c>
    </row>
    <row r="236" spans="1:18" s="78" customFormat="1" ht="54.75" customHeight="1" x14ac:dyDescent="0.2">
      <c r="A236" s="1"/>
      <c r="B236" s="51" t="s">
        <v>448</v>
      </c>
      <c r="C236" s="55" t="s">
        <v>449</v>
      </c>
      <c r="D236" s="40">
        <v>9</v>
      </c>
      <c r="E236" s="40">
        <v>10</v>
      </c>
      <c r="F236" s="40">
        <v>12</v>
      </c>
      <c r="G236" s="40">
        <v>1</v>
      </c>
      <c r="H236" s="38" t="s">
        <v>23</v>
      </c>
      <c r="I236" s="38" t="s">
        <v>24</v>
      </c>
      <c r="J236" s="39">
        <v>6000000</v>
      </c>
      <c r="K236" s="39">
        <v>6000000</v>
      </c>
      <c r="L236" s="38">
        <v>0</v>
      </c>
      <c r="M236" s="40">
        <v>0</v>
      </c>
      <c r="N236" s="38" t="s">
        <v>25</v>
      </c>
      <c r="O236" s="38" t="s">
        <v>26</v>
      </c>
      <c r="P236" s="38" t="s">
        <v>226</v>
      </c>
      <c r="Q236" s="40" t="s">
        <v>227</v>
      </c>
      <c r="R236" s="50" t="s">
        <v>228</v>
      </c>
    </row>
    <row r="237" spans="1:18" s="78" customFormat="1" ht="80.25" customHeight="1" x14ac:dyDescent="0.2">
      <c r="A237" s="1"/>
      <c r="B237" s="51" t="s">
        <v>125</v>
      </c>
      <c r="C237" s="55" t="s">
        <v>126</v>
      </c>
      <c r="D237" s="40">
        <v>9</v>
      </c>
      <c r="E237" s="40">
        <v>10</v>
      </c>
      <c r="F237" s="40">
        <v>2</v>
      </c>
      <c r="G237" s="40">
        <v>1</v>
      </c>
      <c r="H237" s="38" t="s">
        <v>23</v>
      </c>
      <c r="I237" s="38" t="s">
        <v>24</v>
      </c>
      <c r="J237" s="39">
        <v>42840000</v>
      </c>
      <c r="K237" s="39">
        <v>42840000</v>
      </c>
      <c r="L237" s="40">
        <v>0</v>
      </c>
      <c r="M237" s="40">
        <v>0</v>
      </c>
      <c r="N237" s="38" t="s">
        <v>25</v>
      </c>
      <c r="O237" s="38" t="s">
        <v>26</v>
      </c>
      <c r="P237" s="38" t="s">
        <v>36</v>
      </c>
      <c r="Q237" s="40">
        <v>3006589235</v>
      </c>
      <c r="R237" s="50" t="s">
        <v>112</v>
      </c>
    </row>
    <row r="238" spans="1:18" s="78" customFormat="1" ht="54.75" customHeight="1" x14ac:dyDescent="0.2">
      <c r="A238" s="1"/>
      <c r="B238" s="51" t="s">
        <v>49</v>
      </c>
      <c r="C238" s="55" t="s">
        <v>128</v>
      </c>
      <c r="D238" s="40">
        <v>9</v>
      </c>
      <c r="E238" s="40">
        <v>10</v>
      </c>
      <c r="F238" s="40">
        <v>2</v>
      </c>
      <c r="G238" s="40">
        <v>1</v>
      </c>
      <c r="H238" s="38" t="s">
        <v>23</v>
      </c>
      <c r="I238" s="38" t="s">
        <v>24</v>
      </c>
      <c r="J238" s="39">
        <v>11673900</v>
      </c>
      <c r="K238" s="39">
        <v>11673900</v>
      </c>
      <c r="L238" s="40">
        <v>0</v>
      </c>
      <c r="M238" s="40">
        <v>0</v>
      </c>
      <c r="N238" s="38" t="s">
        <v>25</v>
      </c>
      <c r="O238" s="38" t="s">
        <v>26</v>
      </c>
      <c r="P238" s="38" t="s">
        <v>36</v>
      </c>
      <c r="Q238" s="40">
        <v>3006589235</v>
      </c>
      <c r="R238" s="50" t="s">
        <v>112</v>
      </c>
    </row>
    <row r="239" spans="1:18" s="78" customFormat="1" ht="84" customHeight="1" x14ac:dyDescent="0.2">
      <c r="A239" s="1"/>
      <c r="B239" s="86" t="s">
        <v>277</v>
      </c>
      <c r="C239" s="55" t="s">
        <v>450</v>
      </c>
      <c r="D239" s="40">
        <v>9</v>
      </c>
      <c r="E239" s="40">
        <v>9</v>
      </c>
      <c r="F239" s="40">
        <v>2</v>
      </c>
      <c r="G239" s="40">
        <v>1</v>
      </c>
      <c r="H239" s="38" t="s">
        <v>23</v>
      </c>
      <c r="I239" s="38" t="s">
        <v>24</v>
      </c>
      <c r="J239" s="39">
        <v>440000000</v>
      </c>
      <c r="K239" s="39">
        <v>440000000</v>
      </c>
      <c r="L239" s="38">
        <v>0</v>
      </c>
      <c r="M239" s="40">
        <v>0</v>
      </c>
      <c r="N239" s="38" t="s">
        <v>25</v>
      </c>
      <c r="O239" s="38" t="s">
        <v>26</v>
      </c>
      <c r="P239" s="79" t="s">
        <v>264</v>
      </c>
      <c r="Q239" s="79">
        <v>3132628447</v>
      </c>
      <c r="R239" s="52" t="s">
        <v>265</v>
      </c>
    </row>
    <row r="240" spans="1:18" s="78" customFormat="1" ht="84" customHeight="1" x14ac:dyDescent="0.2">
      <c r="A240" s="1"/>
      <c r="B240" s="86" t="s">
        <v>125</v>
      </c>
      <c r="C240" s="55" t="s">
        <v>451</v>
      </c>
      <c r="D240" s="40">
        <v>9</v>
      </c>
      <c r="E240" s="40">
        <v>10</v>
      </c>
      <c r="F240" s="40">
        <v>12</v>
      </c>
      <c r="G240" s="40">
        <v>1</v>
      </c>
      <c r="H240" s="38" t="s">
        <v>23</v>
      </c>
      <c r="I240" s="38" t="s">
        <v>24</v>
      </c>
      <c r="J240" s="39">
        <v>214200000</v>
      </c>
      <c r="K240" s="39">
        <v>214200000</v>
      </c>
      <c r="L240" s="38">
        <v>0</v>
      </c>
      <c r="M240" s="40">
        <v>0</v>
      </c>
      <c r="N240" s="38" t="s">
        <v>25</v>
      </c>
      <c r="O240" s="38" t="s">
        <v>26</v>
      </c>
      <c r="P240" s="38" t="s">
        <v>36</v>
      </c>
      <c r="Q240" s="38" t="s">
        <v>44</v>
      </c>
      <c r="R240" s="41" t="s">
        <v>405</v>
      </c>
    </row>
    <row r="241" spans="1:18" s="78" customFormat="1" ht="84" customHeight="1" x14ac:dyDescent="0.2">
      <c r="A241" s="1"/>
      <c r="B241" s="86" t="s">
        <v>54</v>
      </c>
      <c r="C241" s="55" t="s">
        <v>452</v>
      </c>
      <c r="D241" s="40">
        <v>9</v>
      </c>
      <c r="E241" s="40">
        <v>10</v>
      </c>
      <c r="F241" s="40">
        <v>4</v>
      </c>
      <c r="G241" s="40">
        <v>1</v>
      </c>
      <c r="H241" s="38" t="s">
        <v>23</v>
      </c>
      <c r="I241" s="38" t="s">
        <v>24</v>
      </c>
      <c r="J241" s="39">
        <v>160000000</v>
      </c>
      <c r="K241" s="39">
        <v>160000000</v>
      </c>
      <c r="L241" s="38">
        <v>0</v>
      </c>
      <c r="M241" s="40">
        <v>0</v>
      </c>
      <c r="N241" s="38" t="s">
        <v>25</v>
      </c>
      <c r="O241" s="38" t="s">
        <v>26</v>
      </c>
      <c r="P241" s="38" t="s">
        <v>36</v>
      </c>
      <c r="Q241" s="38" t="s">
        <v>44</v>
      </c>
      <c r="R241" s="41" t="s">
        <v>405</v>
      </c>
    </row>
    <row r="242" spans="1:18" s="78" customFormat="1" ht="84" customHeight="1" x14ac:dyDescent="0.2">
      <c r="A242" s="1"/>
      <c r="B242" s="51" t="s">
        <v>49</v>
      </c>
      <c r="C242" s="48" t="s">
        <v>50</v>
      </c>
      <c r="D242" s="40">
        <v>9</v>
      </c>
      <c r="E242" s="40">
        <v>10</v>
      </c>
      <c r="F242" s="40">
        <v>1</v>
      </c>
      <c r="G242" s="40">
        <v>1</v>
      </c>
      <c r="H242" s="38" t="s">
        <v>23</v>
      </c>
      <c r="I242" s="38" t="s">
        <v>24</v>
      </c>
      <c r="J242" s="39">
        <v>350000000</v>
      </c>
      <c r="K242" s="39">
        <v>350000000</v>
      </c>
      <c r="L242" s="38">
        <v>0</v>
      </c>
      <c r="M242" s="38">
        <v>0</v>
      </c>
      <c r="N242" s="38" t="s">
        <v>25</v>
      </c>
      <c r="O242" s="38" t="s">
        <v>26</v>
      </c>
      <c r="P242" s="38" t="s">
        <v>36</v>
      </c>
      <c r="Q242" s="38" t="s">
        <v>44</v>
      </c>
      <c r="R242" s="50" t="s">
        <v>45</v>
      </c>
    </row>
    <row r="243" spans="1:18" s="78" customFormat="1" ht="84" customHeight="1" x14ac:dyDescent="0.2">
      <c r="A243" s="1"/>
      <c r="B243" s="36" t="s">
        <v>384</v>
      </c>
      <c r="C243" s="48" t="s">
        <v>453</v>
      </c>
      <c r="D243" s="40">
        <v>9</v>
      </c>
      <c r="E243" s="40">
        <v>10</v>
      </c>
      <c r="F243" s="40">
        <v>4</v>
      </c>
      <c r="G243" s="40">
        <v>1</v>
      </c>
      <c r="H243" s="38" t="s">
        <v>23</v>
      </c>
      <c r="I243" s="38" t="s">
        <v>24</v>
      </c>
      <c r="J243" s="39">
        <v>404624000</v>
      </c>
      <c r="K243" s="39">
        <v>404624000</v>
      </c>
      <c r="L243" s="38">
        <v>0</v>
      </c>
      <c r="M243" s="40">
        <v>0</v>
      </c>
      <c r="N243" s="38" t="s">
        <v>25</v>
      </c>
      <c r="O243" s="38" t="s">
        <v>26</v>
      </c>
      <c r="P243" s="54" t="s">
        <v>246</v>
      </c>
      <c r="Q243" s="40">
        <v>3219006435</v>
      </c>
      <c r="R243" s="41" t="s">
        <v>247</v>
      </c>
    </row>
    <row r="244" spans="1:18" s="78" customFormat="1" ht="84" customHeight="1" x14ac:dyDescent="0.2">
      <c r="A244" s="1"/>
      <c r="B244" s="86" t="s">
        <v>277</v>
      </c>
      <c r="C244" s="48" t="s">
        <v>454</v>
      </c>
      <c r="D244" s="40">
        <v>9</v>
      </c>
      <c r="E244" s="40">
        <v>10</v>
      </c>
      <c r="F244" s="40">
        <v>2</v>
      </c>
      <c r="G244" s="40">
        <v>1</v>
      </c>
      <c r="H244" s="38" t="s">
        <v>23</v>
      </c>
      <c r="I244" s="38" t="s">
        <v>24</v>
      </c>
      <c r="J244" s="39">
        <v>200000000</v>
      </c>
      <c r="K244" s="39">
        <v>200000000</v>
      </c>
      <c r="L244" s="38">
        <v>0</v>
      </c>
      <c r="M244" s="40">
        <v>0</v>
      </c>
      <c r="N244" s="38" t="s">
        <v>25</v>
      </c>
      <c r="O244" s="38" t="s">
        <v>26</v>
      </c>
      <c r="P244" s="79" t="s">
        <v>264</v>
      </c>
      <c r="Q244" s="79">
        <v>3132628447</v>
      </c>
      <c r="R244" s="52" t="s">
        <v>265</v>
      </c>
    </row>
    <row r="245" spans="1:18" s="78" customFormat="1" ht="84" customHeight="1" x14ac:dyDescent="0.2">
      <c r="A245" s="1"/>
      <c r="B245" s="86" t="s">
        <v>455</v>
      </c>
      <c r="C245" s="48" t="s">
        <v>456</v>
      </c>
      <c r="D245" s="40">
        <v>10</v>
      </c>
      <c r="E245" s="40">
        <v>10</v>
      </c>
      <c r="F245" s="40">
        <v>3</v>
      </c>
      <c r="G245" s="40">
        <v>1</v>
      </c>
      <c r="H245" s="38" t="s">
        <v>23</v>
      </c>
      <c r="I245" s="38" t="s">
        <v>24</v>
      </c>
      <c r="J245" s="39">
        <v>10800000</v>
      </c>
      <c r="K245" s="39">
        <v>10800000</v>
      </c>
      <c r="L245" s="38">
        <v>0</v>
      </c>
      <c r="M245" s="40">
        <v>0</v>
      </c>
      <c r="N245" s="38" t="s">
        <v>25</v>
      </c>
      <c r="O245" s="38" t="s">
        <v>26</v>
      </c>
      <c r="P245" s="38" t="s">
        <v>319</v>
      </c>
      <c r="Q245" s="38" t="s">
        <v>320</v>
      </c>
      <c r="R245" s="41" t="s">
        <v>321</v>
      </c>
    </row>
    <row r="246" spans="1:18" s="78" customFormat="1" ht="84" customHeight="1" x14ac:dyDescent="0.2">
      <c r="A246" s="1"/>
      <c r="B246" s="86" t="s">
        <v>457</v>
      </c>
      <c r="C246" s="48" t="s">
        <v>458</v>
      </c>
      <c r="D246" s="40">
        <v>10</v>
      </c>
      <c r="E246" s="40">
        <v>10</v>
      </c>
      <c r="F246" s="40">
        <v>3</v>
      </c>
      <c r="G246" s="40">
        <v>1</v>
      </c>
      <c r="H246" s="38" t="s">
        <v>23</v>
      </c>
      <c r="I246" s="38" t="s">
        <v>24</v>
      </c>
      <c r="J246" s="39">
        <v>30275351</v>
      </c>
      <c r="K246" s="39">
        <v>30275351</v>
      </c>
      <c r="L246" s="38">
        <v>0</v>
      </c>
      <c r="M246" s="40">
        <v>0</v>
      </c>
      <c r="N246" s="38" t="s">
        <v>25</v>
      </c>
      <c r="O246" s="38" t="s">
        <v>26</v>
      </c>
      <c r="P246" s="38" t="s">
        <v>319</v>
      </c>
      <c r="Q246" s="38" t="s">
        <v>320</v>
      </c>
      <c r="R246" s="41" t="s">
        <v>321</v>
      </c>
    </row>
    <row r="247" spans="1:18" s="47" customFormat="1" ht="54.75" customHeight="1" x14ac:dyDescent="0.2">
      <c r="A247" s="1"/>
      <c r="B247" s="51" t="s">
        <v>121</v>
      </c>
      <c r="C247" s="59" t="s">
        <v>122</v>
      </c>
      <c r="D247" s="40">
        <v>9</v>
      </c>
      <c r="E247" s="40">
        <v>10</v>
      </c>
      <c r="F247" s="40">
        <v>2</v>
      </c>
      <c r="G247" s="40">
        <v>1</v>
      </c>
      <c r="H247" s="38" t="s">
        <v>23</v>
      </c>
      <c r="I247" s="38" t="s">
        <v>24</v>
      </c>
      <c r="J247" s="39">
        <v>200000000</v>
      </c>
      <c r="K247" s="39">
        <v>200000000</v>
      </c>
      <c r="L247" s="40">
        <v>0</v>
      </c>
      <c r="M247" s="40">
        <v>0</v>
      </c>
      <c r="N247" s="38" t="s">
        <v>25</v>
      </c>
      <c r="O247" s="38" t="s">
        <v>26</v>
      </c>
      <c r="P247" s="38" t="s">
        <v>36</v>
      </c>
      <c r="Q247" s="40">
        <v>3006589235</v>
      </c>
      <c r="R247" s="41" t="s">
        <v>112</v>
      </c>
    </row>
    <row r="248" spans="1:18" s="47" customFormat="1" ht="54.75" customHeight="1" x14ac:dyDescent="0.2">
      <c r="A248" s="1"/>
      <c r="B248" s="51" t="s">
        <v>322</v>
      </c>
      <c r="C248" s="59" t="s">
        <v>459</v>
      </c>
      <c r="D248" s="40">
        <v>10</v>
      </c>
      <c r="E248" s="40">
        <v>10</v>
      </c>
      <c r="F248" s="40">
        <v>3</v>
      </c>
      <c r="G248" s="40">
        <v>1</v>
      </c>
      <c r="H248" s="38" t="s">
        <v>23</v>
      </c>
      <c r="I248" s="38" t="s">
        <v>24</v>
      </c>
      <c r="J248" s="39">
        <v>58222733</v>
      </c>
      <c r="K248" s="39">
        <v>58222733</v>
      </c>
      <c r="L248" s="38">
        <v>0</v>
      </c>
      <c r="M248" s="40">
        <v>0</v>
      </c>
      <c r="N248" s="38" t="s">
        <v>25</v>
      </c>
      <c r="O248" s="38" t="s">
        <v>26</v>
      </c>
      <c r="P248" s="38" t="s">
        <v>319</v>
      </c>
      <c r="Q248" s="38" t="s">
        <v>320</v>
      </c>
      <c r="R248" s="41" t="s">
        <v>321</v>
      </c>
    </row>
    <row r="249" spans="1:18" s="47" customFormat="1" ht="54.75" customHeight="1" x14ac:dyDescent="0.2">
      <c r="A249" s="1"/>
      <c r="B249" s="86" t="s">
        <v>406</v>
      </c>
      <c r="C249" s="59" t="s">
        <v>460</v>
      </c>
      <c r="D249" s="40">
        <v>10</v>
      </c>
      <c r="E249" s="40">
        <v>10</v>
      </c>
      <c r="F249" s="40">
        <v>2</v>
      </c>
      <c r="G249" s="40">
        <v>1</v>
      </c>
      <c r="H249" s="38" t="s">
        <v>23</v>
      </c>
      <c r="I249" s="38" t="s">
        <v>24</v>
      </c>
      <c r="J249" s="39">
        <v>90509644</v>
      </c>
      <c r="K249" s="39">
        <v>90509644</v>
      </c>
      <c r="L249" s="38">
        <v>0</v>
      </c>
      <c r="M249" s="40">
        <v>0</v>
      </c>
      <c r="N249" s="38" t="s">
        <v>25</v>
      </c>
      <c r="O249" s="38" t="s">
        <v>26</v>
      </c>
      <c r="P249" s="38" t="s">
        <v>36</v>
      </c>
      <c r="Q249" s="38" t="s">
        <v>44</v>
      </c>
      <c r="R249" s="41" t="s">
        <v>405</v>
      </c>
    </row>
    <row r="250" spans="1:18" s="47" customFormat="1" ht="67.5" customHeight="1" x14ac:dyDescent="0.2">
      <c r="A250" s="1"/>
      <c r="B250" s="86" t="s">
        <v>406</v>
      </c>
      <c r="C250" s="59" t="s">
        <v>408</v>
      </c>
      <c r="D250" s="40">
        <v>10</v>
      </c>
      <c r="E250" s="40">
        <v>10</v>
      </c>
      <c r="F250" s="40">
        <v>2</v>
      </c>
      <c r="G250" s="40">
        <v>1</v>
      </c>
      <c r="H250" s="38" t="s">
        <v>23</v>
      </c>
      <c r="I250" s="38" t="s">
        <v>24</v>
      </c>
      <c r="J250" s="39">
        <v>285071621</v>
      </c>
      <c r="K250" s="39">
        <v>285071621</v>
      </c>
      <c r="L250" s="38">
        <v>0</v>
      </c>
      <c r="M250" s="40">
        <v>0</v>
      </c>
      <c r="N250" s="38" t="s">
        <v>25</v>
      </c>
      <c r="O250" s="38" t="s">
        <v>26</v>
      </c>
      <c r="P250" s="38" t="s">
        <v>36</v>
      </c>
      <c r="Q250" s="38" t="s">
        <v>44</v>
      </c>
      <c r="R250" s="41" t="s">
        <v>405</v>
      </c>
    </row>
    <row r="251" spans="1:18" s="47" customFormat="1" ht="89.25" customHeight="1" x14ac:dyDescent="0.2">
      <c r="A251" s="1"/>
      <c r="B251" s="86" t="s">
        <v>184</v>
      </c>
      <c r="C251" s="59" t="s">
        <v>461</v>
      </c>
      <c r="D251" s="40">
        <v>10</v>
      </c>
      <c r="E251" s="40">
        <v>10</v>
      </c>
      <c r="F251" s="40">
        <v>3</v>
      </c>
      <c r="G251" s="40">
        <v>1</v>
      </c>
      <c r="H251" s="38" t="s">
        <v>23</v>
      </c>
      <c r="I251" s="38" t="s">
        <v>24</v>
      </c>
      <c r="J251" s="39">
        <v>7750000</v>
      </c>
      <c r="K251" s="39">
        <v>7750000</v>
      </c>
      <c r="L251" s="38">
        <v>0</v>
      </c>
      <c r="M251" s="40">
        <v>0</v>
      </c>
      <c r="N251" s="38" t="s">
        <v>25</v>
      </c>
      <c r="O251" s="38" t="s">
        <v>26</v>
      </c>
      <c r="P251" s="38" t="s">
        <v>319</v>
      </c>
      <c r="Q251" s="38" t="s">
        <v>320</v>
      </c>
      <c r="R251" s="41" t="s">
        <v>321</v>
      </c>
    </row>
    <row r="252" spans="1:18" s="47" customFormat="1" ht="89.25" customHeight="1" x14ac:dyDescent="0.2">
      <c r="A252" s="1"/>
      <c r="B252" s="86" t="s">
        <v>457</v>
      </c>
      <c r="C252" s="59" t="s">
        <v>462</v>
      </c>
      <c r="D252" s="40">
        <v>10</v>
      </c>
      <c r="E252" s="40">
        <v>11</v>
      </c>
      <c r="F252" s="40">
        <v>2</v>
      </c>
      <c r="G252" s="40">
        <v>1</v>
      </c>
      <c r="H252" s="38" t="s">
        <v>23</v>
      </c>
      <c r="I252" s="38" t="s">
        <v>24</v>
      </c>
      <c r="J252" s="39">
        <v>103317951</v>
      </c>
      <c r="K252" s="39">
        <v>103317951</v>
      </c>
      <c r="L252" s="38">
        <v>0</v>
      </c>
      <c r="M252" s="40">
        <v>0</v>
      </c>
      <c r="N252" s="38" t="s">
        <v>25</v>
      </c>
      <c r="O252" s="38" t="s">
        <v>26</v>
      </c>
      <c r="P252" s="38" t="s">
        <v>36</v>
      </c>
      <c r="Q252" s="38" t="s">
        <v>44</v>
      </c>
      <c r="R252" s="41" t="s">
        <v>405</v>
      </c>
    </row>
    <row r="253" spans="1:18" s="78" customFormat="1" ht="45" customHeight="1" x14ac:dyDescent="0.2">
      <c r="A253" s="1"/>
      <c r="B253" s="51" t="s">
        <v>299</v>
      </c>
      <c r="C253" s="37" t="s">
        <v>300</v>
      </c>
      <c r="D253" s="40">
        <v>10</v>
      </c>
      <c r="E253" s="40">
        <v>10</v>
      </c>
      <c r="F253" s="40">
        <v>1</v>
      </c>
      <c r="G253" s="40">
        <v>1</v>
      </c>
      <c r="H253" s="38" t="s">
        <v>23</v>
      </c>
      <c r="I253" s="38" t="s">
        <v>24</v>
      </c>
      <c r="J253" s="39">
        <v>40000000</v>
      </c>
      <c r="K253" s="39">
        <v>40000000</v>
      </c>
      <c r="L253" s="38">
        <v>0</v>
      </c>
      <c r="M253" s="40">
        <v>0</v>
      </c>
      <c r="N253" s="38" t="s">
        <v>25</v>
      </c>
      <c r="O253" s="38" t="s">
        <v>26</v>
      </c>
      <c r="P253" s="38" t="s">
        <v>301</v>
      </c>
      <c r="Q253" s="40">
        <v>3124495810</v>
      </c>
      <c r="R253" s="50" t="s">
        <v>302</v>
      </c>
    </row>
    <row r="254" spans="1:18" s="87" customFormat="1" ht="78.75" customHeight="1" x14ac:dyDescent="0.2">
      <c r="A254" s="28"/>
      <c r="B254" s="86" t="s">
        <v>406</v>
      </c>
      <c r="C254" s="55" t="s">
        <v>463</v>
      </c>
      <c r="D254" s="40">
        <v>10</v>
      </c>
      <c r="E254" s="40">
        <v>10</v>
      </c>
      <c r="F254" s="40">
        <v>2</v>
      </c>
      <c r="G254" s="40">
        <v>1</v>
      </c>
      <c r="H254" s="38" t="s">
        <v>23</v>
      </c>
      <c r="I254" s="38" t="s">
        <v>24</v>
      </c>
      <c r="J254" s="39">
        <v>84075400</v>
      </c>
      <c r="K254" s="39">
        <v>84075400</v>
      </c>
      <c r="L254" s="38">
        <v>0</v>
      </c>
      <c r="M254" s="40">
        <v>0</v>
      </c>
      <c r="N254" s="38" t="s">
        <v>25</v>
      </c>
      <c r="O254" s="38" t="s">
        <v>26</v>
      </c>
      <c r="P254" s="38" t="s">
        <v>36</v>
      </c>
      <c r="Q254" s="38" t="s">
        <v>44</v>
      </c>
      <c r="R254" s="50" t="s">
        <v>131</v>
      </c>
    </row>
    <row r="255" spans="1:18" s="87" customFormat="1" ht="78.75" customHeight="1" x14ac:dyDescent="0.2">
      <c r="A255" s="28"/>
      <c r="B255" s="86" t="s">
        <v>277</v>
      </c>
      <c r="C255" s="55" t="s">
        <v>450</v>
      </c>
      <c r="D255" s="40">
        <v>10</v>
      </c>
      <c r="E255" s="40">
        <v>10</v>
      </c>
      <c r="F255" s="40">
        <v>2</v>
      </c>
      <c r="G255" s="40">
        <v>1</v>
      </c>
      <c r="H255" s="38" t="s">
        <v>23</v>
      </c>
      <c r="I255" s="38" t="s">
        <v>24</v>
      </c>
      <c r="J255" s="39">
        <v>100000000</v>
      </c>
      <c r="K255" s="39">
        <v>100000000</v>
      </c>
      <c r="L255" s="38">
        <v>0</v>
      </c>
      <c r="M255" s="40">
        <v>0</v>
      </c>
      <c r="N255" s="38" t="s">
        <v>25</v>
      </c>
      <c r="O255" s="38" t="s">
        <v>26</v>
      </c>
      <c r="P255" s="79" t="s">
        <v>264</v>
      </c>
      <c r="Q255" s="79">
        <v>3132628447</v>
      </c>
      <c r="R255" s="52" t="s">
        <v>265</v>
      </c>
    </row>
    <row r="256" spans="1:18" s="78" customFormat="1" ht="94.5" customHeight="1" thickBot="1" x14ac:dyDescent="0.25">
      <c r="A256" s="1"/>
      <c r="B256" s="96" t="s">
        <v>66</v>
      </c>
      <c r="C256" s="97" t="s">
        <v>464</v>
      </c>
      <c r="D256" s="98">
        <v>10</v>
      </c>
      <c r="E256" s="98">
        <v>11</v>
      </c>
      <c r="F256" s="98">
        <v>1</v>
      </c>
      <c r="G256" s="98" t="s">
        <v>22</v>
      </c>
      <c r="H256" s="99" t="s">
        <v>23</v>
      </c>
      <c r="I256" s="99" t="s">
        <v>24</v>
      </c>
      <c r="J256" s="100">
        <v>15470000</v>
      </c>
      <c r="K256" s="100">
        <v>15470000</v>
      </c>
      <c r="L256" s="99">
        <v>0</v>
      </c>
      <c r="M256" s="99">
        <v>0</v>
      </c>
      <c r="N256" s="99" t="s">
        <v>25</v>
      </c>
      <c r="O256" s="99" t="s">
        <v>26</v>
      </c>
      <c r="P256" s="99" t="s">
        <v>36</v>
      </c>
      <c r="Q256" s="99" t="s">
        <v>44</v>
      </c>
      <c r="R256" s="101" t="s">
        <v>405</v>
      </c>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3"/>
      <c r="C371" s="2"/>
      <c r="D371" s="3"/>
      <c r="E371" s="3"/>
      <c r="F371" s="1"/>
      <c r="G371" s="3"/>
      <c r="H371" s="3"/>
      <c r="I371" s="3"/>
      <c r="J371" s="4"/>
      <c r="K371" s="5"/>
      <c r="L371" s="3"/>
      <c r="M371" s="3"/>
      <c r="N371" s="3"/>
      <c r="O371" s="3"/>
      <c r="P371" s="3"/>
      <c r="Q371" s="3"/>
      <c r="R371" s="3"/>
    </row>
    <row r="372" spans="1:18" s="47" customFormat="1" x14ac:dyDescent="0.2">
      <c r="A372" s="1"/>
      <c r="B372" s="3"/>
      <c r="C372" s="2"/>
      <c r="D372" s="3"/>
      <c r="E372" s="3"/>
      <c r="F372" s="1"/>
      <c r="G372" s="3"/>
      <c r="H372" s="3"/>
      <c r="I372" s="3"/>
      <c r="J372" s="4"/>
      <c r="K372" s="5"/>
      <c r="L372" s="3"/>
      <c r="M372" s="3"/>
      <c r="N372" s="3"/>
      <c r="O372" s="3"/>
      <c r="P372" s="3"/>
      <c r="Q372" s="3"/>
      <c r="R372" s="3"/>
    </row>
    <row r="373" spans="1:18" s="47" customFormat="1" x14ac:dyDescent="0.2">
      <c r="A373" s="1"/>
      <c r="B373" s="3"/>
      <c r="C373" s="2"/>
      <c r="D373" s="3"/>
      <c r="E373" s="3"/>
      <c r="F373" s="1"/>
      <c r="G373" s="3"/>
      <c r="H373" s="3"/>
      <c r="I373" s="3"/>
      <c r="J373" s="4"/>
      <c r="K373" s="5"/>
      <c r="L373" s="3"/>
      <c r="M373" s="3"/>
      <c r="N373" s="3"/>
      <c r="O373" s="3"/>
      <c r="P373" s="3"/>
      <c r="Q373" s="3"/>
      <c r="R373" s="3"/>
    </row>
    <row r="374" spans="1:18" s="47" customFormat="1" x14ac:dyDescent="0.2">
      <c r="A374" s="1"/>
      <c r="B374" s="3"/>
      <c r="C374" s="2"/>
      <c r="D374" s="3"/>
      <c r="E374" s="3"/>
      <c r="F374" s="1"/>
      <c r="G374" s="3"/>
      <c r="H374" s="3"/>
      <c r="I374" s="3"/>
      <c r="J374" s="4"/>
      <c r="K374" s="5"/>
      <c r="L374" s="3"/>
      <c r="M374" s="3"/>
      <c r="N374" s="3"/>
      <c r="O374" s="3"/>
      <c r="P374" s="3"/>
      <c r="Q374" s="3"/>
      <c r="R374" s="3"/>
    </row>
    <row r="375" spans="1:18" s="47" customFormat="1" x14ac:dyDescent="0.2">
      <c r="A375" s="1"/>
      <c r="B375" s="3"/>
      <c r="C375" s="2"/>
      <c r="D375" s="3"/>
      <c r="E375" s="3"/>
      <c r="F375" s="1"/>
      <c r="G375" s="3"/>
      <c r="H375" s="3"/>
      <c r="I375" s="3"/>
      <c r="J375" s="4"/>
      <c r="K375" s="5"/>
      <c r="L375" s="3"/>
      <c r="M375" s="3"/>
      <c r="N375" s="3"/>
      <c r="O375" s="3"/>
      <c r="P375" s="3"/>
      <c r="Q375" s="3"/>
      <c r="R375" s="3"/>
    </row>
    <row r="376" spans="1:18" s="47" customFormat="1" x14ac:dyDescent="0.2">
      <c r="A376" s="1"/>
      <c r="B376" s="3"/>
      <c r="C376" s="2"/>
      <c r="D376" s="3"/>
      <c r="E376" s="3"/>
      <c r="F376" s="1"/>
      <c r="G376" s="3"/>
      <c r="H376" s="3"/>
      <c r="I376" s="3"/>
      <c r="J376" s="4"/>
      <c r="K376" s="5"/>
      <c r="L376" s="3"/>
      <c r="M376" s="3"/>
      <c r="N376" s="3"/>
      <c r="O376" s="3"/>
      <c r="P376" s="3"/>
      <c r="Q376" s="3"/>
      <c r="R376" s="3"/>
    </row>
    <row r="377" spans="1:18" s="47" customFormat="1" x14ac:dyDescent="0.2">
      <c r="A377" s="1"/>
      <c r="B377" s="3"/>
      <c r="C377" s="2"/>
      <c r="D377" s="3"/>
      <c r="E377" s="3"/>
      <c r="F377" s="1"/>
      <c r="G377" s="3"/>
      <c r="H377" s="3"/>
      <c r="I377" s="3"/>
      <c r="J377" s="4"/>
      <c r="K377" s="5"/>
      <c r="L377" s="3"/>
      <c r="M377" s="3"/>
      <c r="N377" s="3"/>
      <c r="O377" s="3"/>
      <c r="P377" s="3"/>
      <c r="Q377" s="3"/>
      <c r="R377" s="3"/>
    </row>
    <row r="378" spans="1:18" s="47" customFormat="1" x14ac:dyDescent="0.2">
      <c r="A378" s="1"/>
      <c r="B378" s="3"/>
      <c r="C378" s="2"/>
      <c r="D378" s="3"/>
      <c r="E378" s="3"/>
      <c r="F378" s="1"/>
      <c r="G378" s="3"/>
      <c r="H378" s="3"/>
      <c r="I378" s="3"/>
      <c r="J378" s="4"/>
      <c r="K378" s="5"/>
      <c r="L378" s="3"/>
      <c r="M378" s="3"/>
      <c r="N378" s="3"/>
      <c r="O378" s="3"/>
      <c r="P378" s="3"/>
      <c r="Q378" s="3"/>
      <c r="R378" s="3"/>
    </row>
    <row r="379" spans="1:18" s="47" customFormat="1" x14ac:dyDescent="0.2">
      <c r="A379" s="1"/>
      <c r="B379" s="3"/>
      <c r="C379" s="2"/>
      <c r="D379" s="3"/>
      <c r="E379" s="3"/>
      <c r="F379" s="1"/>
      <c r="G379" s="3"/>
      <c r="H379" s="3"/>
      <c r="I379" s="3"/>
      <c r="J379" s="4"/>
      <c r="K379" s="5"/>
      <c r="L379" s="3"/>
      <c r="M379" s="3"/>
      <c r="N379" s="3"/>
      <c r="O379" s="3"/>
      <c r="P379" s="3"/>
      <c r="Q379" s="3"/>
      <c r="R379" s="3"/>
    </row>
    <row r="380" spans="1:18" s="47" customFormat="1" x14ac:dyDescent="0.2">
      <c r="A380" s="1"/>
      <c r="B380" s="3"/>
      <c r="C380" s="2"/>
      <c r="D380" s="3"/>
      <c r="E380" s="3"/>
      <c r="F380" s="1"/>
      <c r="G380" s="3"/>
      <c r="H380" s="3"/>
      <c r="I380" s="3"/>
      <c r="J380" s="4"/>
      <c r="K380" s="5"/>
      <c r="L380" s="3"/>
      <c r="M380" s="3"/>
      <c r="N380" s="3"/>
      <c r="O380" s="3"/>
      <c r="P380" s="3"/>
      <c r="Q380" s="3"/>
      <c r="R380" s="3"/>
    </row>
    <row r="381" spans="1:18" s="47" customFormat="1" x14ac:dyDescent="0.2">
      <c r="A381" s="1"/>
      <c r="B381" s="3"/>
      <c r="C381" s="2"/>
      <c r="D381" s="3"/>
      <c r="E381" s="3"/>
      <c r="F381" s="1"/>
      <c r="G381" s="3"/>
      <c r="H381" s="3"/>
      <c r="I381" s="3"/>
      <c r="J381" s="4"/>
      <c r="K381" s="5"/>
      <c r="L381" s="3"/>
      <c r="M381" s="3"/>
      <c r="N381" s="3"/>
      <c r="O381" s="3"/>
      <c r="P381" s="3"/>
      <c r="Q381" s="3"/>
      <c r="R381" s="3"/>
    </row>
    <row r="382" spans="1:18" s="47" customFormat="1" x14ac:dyDescent="0.2">
      <c r="A382" s="1"/>
      <c r="B382" s="3"/>
      <c r="C382" s="2"/>
      <c r="D382" s="3"/>
      <c r="E382" s="3"/>
      <c r="F382" s="1"/>
      <c r="G382" s="3"/>
      <c r="H382" s="3"/>
      <c r="I382" s="3"/>
      <c r="J382" s="4"/>
      <c r="K382" s="5"/>
      <c r="L382" s="3"/>
      <c r="M382" s="3"/>
      <c r="N382" s="3"/>
      <c r="O382" s="3"/>
      <c r="P382" s="3"/>
      <c r="Q382" s="3"/>
      <c r="R382" s="3"/>
    </row>
    <row r="383" spans="1:18" s="47" customFormat="1" x14ac:dyDescent="0.2">
      <c r="A383" s="1"/>
      <c r="B383" s="3"/>
      <c r="C383" s="2"/>
      <c r="D383" s="3"/>
      <c r="E383" s="3"/>
      <c r="F383" s="1"/>
      <c r="G383" s="3"/>
      <c r="H383" s="3"/>
      <c r="I383" s="3"/>
      <c r="J383" s="4"/>
      <c r="K383" s="5"/>
      <c r="L383" s="3"/>
      <c r="M383" s="3"/>
      <c r="N383" s="3"/>
      <c r="O383" s="3"/>
      <c r="P383" s="3"/>
      <c r="Q383" s="3"/>
      <c r="R383" s="3"/>
    </row>
    <row r="384" spans="1:18" s="47" customFormat="1" x14ac:dyDescent="0.2">
      <c r="A384" s="1"/>
      <c r="B384" s="3"/>
      <c r="C384" s="2"/>
      <c r="D384" s="3"/>
      <c r="E384" s="3"/>
      <c r="F384" s="1"/>
      <c r="G384" s="3"/>
      <c r="H384" s="3"/>
      <c r="I384" s="3"/>
      <c r="J384" s="4"/>
      <c r="K384" s="5"/>
      <c r="L384" s="3"/>
      <c r="M384" s="3"/>
      <c r="N384" s="3"/>
      <c r="O384" s="3"/>
      <c r="P384" s="3"/>
      <c r="Q384" s="3"/>
      <c r="R384" s="3"/>
    </row>
    <row r="385" spans="1:18" s="47" customFormat="1" x14ac:dyDescent="0.2">
      <c r="A385" s="1"/>
      <c r="B385" s="3"/>
      <c r="C385" s="2"/>
      <c r="D385" s="3"/>
      <c r="E385" s="3"/>
      <c r="F385" s="1"/>
      <c r="G385" s="3"/>
      <c r="H385" s="3"/>
      <c r="I385" s="3"/>
      <c r="J385" s="4"/>
      <c r="K385" s="5"/>
      <c r="L385" s="3"/>
      <c r="M385" s="3"/>
      <c r="N385" s="3"/>
      <c r="O385" s="3"/>
      <c r="P385" s="3"/>
      <c r="Q385" s="3"/>
      <c r="R385" s="3"/>
    </row>
    <row r="386" spans="1:18" s="47" customFormat="1" x14ac:dyDescent="0.2">
      <c r="A386" s="1"/>
      <c r="B386" s="3"/>
      <c r="C386" s="2"/>
      <c r="D386" s="3"/>
      <c r="E386" s="3"/>
      <c r="F386" s="1"/>
      <c r="G386" s="3"/>
      <c r="H386" s="3"/>
      <c r="I386" s="3"/>
      <c r="J386" s="4"/>
      <c r="K386" s="5"/>
      <c r="L386" s="3"/>
      <c r="M386" s="3"/>
      <c r="N386" s="3"/>
      <c r="O386" s="3"/>
      <c r="P386" s="3"/>
      <c r="Q386" s="3"/>
      <c r="R386" s="3"/>
    </row>
    <row r="387" spans="1:18" s="47" customFormat="1" x14ac:dyDescent="0.2">
      <c r="A387" s="1"/>
      <c r="B387" s="3"/>
      <c r="C387" s="2"/>
      <c r="D387" s="3"/>
      <c r="E387" s="3"/>
      <c r="F387" s="1"/>
      <c r="G387" s="3"/>
      <c r="H387" s="3"/>
      <c r="I387" s="3"/>
      <c r="J387" s="4"/>
      <c r="K387" s="5"/>
      <c r="L387" s="3"/>
      <c r="M387" s="3"/>
      <c r="N387" s="3"/>
      <c r="O387" s="3"/>
      <c r="P387" s="3"/>
      <c r="Q387" s="3"/>
      <c r="R387" s="3"/>
    </row>
    <row r="388" spans="1:18" s="47" customFormat="1" x14ac:dyDescent="0.2">
      <c r="A388" s="1"/>
      <c r="B388" s="3"/>
      <c r="C388" s="2"/>
      <c r="D388" s="3"/>
      <c r="E388" s="3"/>
      <c r="F388" s="1"/>
      <c r="G388" s="3"/>
      <c r="H388" s="3"/>
      <c r="I388" s="3"/>
      <c r="J388" s="4"/>
      <c r="K388" s="5"/>
      <c r="L388" s="3"/>
      <c r="M388" s="3"/>
      <c r="N388" s="3"/>
      <c r="O388" s="3"/>
      <c r="P388" s="3"/>
      <c r="Q388" s="3"/>
      <c r="R388" s="3"/>
    </row>
    <row r="389" spans="1:18" s="47" customFormat="1" x14ac:dyDescent="0.2">
      <c r="A389" s="1"/>
      <c r="B389" s="3"/>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3"/>
      <c r="F464" s="1"/>
      <c r="G464" s="3"/>
      <c r="H464" s="3"/>
      <c r="I464" s="3"/>
      <c r="J464" s="4"/>
      <c r="K464" s="5"/>
      <c r="L464" s="3"/>
      <c r="M464" s="3"/>
      <c r="N464" s="3"/>
      <c r="O464" s="3"/>
      <c r="P464" s="3"/>
      <c r="Q464" s="3"/>
      <c r="R464" s="3"/>
    </row>
    <row r="465" spans="1:18" s="47" customFormat="1" x14ac:dyDescent="0.2">
      <c r="A465" s="1"/>
      <c r="B465" s="1"/>
      <c r="C465" s="2"/>
      <c r="D465" s="3"/>
      <c r="E465" s="3"/>
      <c r="F465" s="1"/>
      <c r="G465" s="3"/>
      <c r="H465" s="3"/>
      <c r="I465" s="3"/>
      <c r="J465" s="4"/>
      <c r="K465" s="5"/>
      <c r="L465" s="3"/>
      <c r="M465" s="3"/>
      <c r="N465" s="3"/>
      <c r="O465" s="3"/>
      <c r="P465" s="3"/>
      <c r="Q465" s="3"/>
      <c r="R465" s="3"/>
    </row>
    <row r="466" spans="1:18" s="47" customFormat="1" x14ac:dyDescent="0.2">
      <c r="A466" s="1"/>
      <c r="B466" s="1"/>
      <c r="C466" s="2"/>
      <c r="D466" s="3"/>
      <c r="E466" s="3"/>
      <c r="F466" s="1"/>
      <c r="G466" s="3"/>
      <c r="H466" s="3"/>
      <c r="I466" s="3"/>
      <c r="J466" s="4"/>
      <c r="K466" s="5"/>
      <c r="L466" s="3"/>
      <c r="M466" s="3"/>
      <c r="N466" s="3"/>
      <c r="O466" s="3"/>
      <c r="P466" s="3"/>
      <c r="Q466" s="3"/>
      <c r="R466" s="3"/>
    </row>
    <row r="467" spans="1:18" s="47" customFormat="1" x14ac:dyDescent="0.2">
      <c r="A467" s="1"/>
      <c r="B467" s="1"/>
      <c r="C467" s="2"/>
      <c r="D467" s="3"/>
      <c r="E467" s="3"/>
      <c r="F467" s="1"/>
      <c r="G467" s="3"/>
      <c r="H467" s="3"/>
      <c r="I467" s="3"/>
      <c r="J467" s="4"/>
      <c r="K467" s="5"/>
      <c r="L467" s="3"/>
      <c r="M467" s="3"/>
      <c r="N467" s="3"/>
      <c r="O467" s="3"/>
      <c r="P467" s="3"/>
      <c r="Q467" s="3"/>
      <c r="R467" s="3"/>
    </row>
    <row r="468" spans="1:18" s="47" customFormat="1" x14ac:dyDescent="0.2">
      <c r="A468" s="1"/>
      <c r="B468" s="1"/>
      <c r="C468" s="2"/>
      <c r="D468" s="3"/>
      <c r="E468" s="3"/>
      <c r="F468" s="1"/>
      <c r="G468" s="3"/>
      <c r="H468" s="3"/>
      <c r="I468" s="3"/>
      <c r="J468" s="4"/>
      <c r="K468" s="5"/>
      <c r="L468" s="3"/>
      <c r="M468" s="3"/>
      <c r="N468" s="3"/>
      <c r="O468" s="3"/>
      <c r="P468" s="3"/>
      <c r="Q468" s="3"/>
      <c r="R468" s="3"/>
    </row>
    <row r="469" spans="1:18" s="47" customFormat="1" x14ac:dyDescent="0.2">
      <c r="A469" s="1"/>
      <c r="B469" s="1"/>
      <c r="C469" s="2"/>
      <c r="D469" s="3"/>
      <c r="E469" s="3"/>
      <c r="F469" s="1"/>
      <c r="G469" s="3"/>
      <c r="H469" s="3"/>
      <c r="I469" s="3"/>
      <c r="J469" s="4"/>
      <c r="K469" s="5"/>
      <c r="L469" s="3"/>
      <c r="M469" s="3"/>
      <c r="N469" s="3"/>
      <c r="O469" s="3"/>
      <c r="P469" s="3"/>
      <c r="Q469" s="3"/>
      <c r="R469" s="3"/>
    </row>
    <row r="470" spans="1:18" s="47" customFormat="1" x14ac:dyDescent="0.2">
      <c r="A470" s="1"/>
      <c r="B470" s="1"/>
      <c r="C470" s="2"/>
      <c r="D470" s="3"/>
      <c r="E470" s="3"/>
      <c r="F470" s="1"/>
      <c r="G470" s="3"/>
      <c r="H470" s="3"/>
      <c r="I470" s="3"/>
      <c r="J470" s="4"/>
      <c r="K470" s="5"/>
      <c r="L470" s="3"/>
      <c r="M470" s="3"/>
      <c r="N470" s="3"/>
      <c r="O470" s="3"/>
      <c r="P470" s="3"/>
      <c r="Q470" s="3"/>
      <c r="R470" s="3"/>
    </row>
    <row r="471" spans="1:18" s="47" customFormat="1" x14ac:dyDescent="0.2">
      <c r="A471" s="1"/>
      <c r="B471" s="1"/>
      <c r="C471" s="2"/>
      <c r="D471" s="3"/>
      <c r="E471" s="3"/>
      <c r="F471" s="1"/>
      <c r="G471" s="3"/>
      <c r="H471" s="3"/>
      <c r="I471" s="3"/>
      <c r="J471" s="4"/>
      <c r="K471" s="5"/>
      <c r="L471" s="3"/>
      <c r="M471" s="3"/>
      <c r="N471" s="3"/>
      <c r="O471" s="3"/>
      <c r="P471" s="3"/>
      <c r="Q471" s="3"/>
      <c r="R471" s="3"/>
    </row>
    <row r="472" spans="1:18" s="47" customFormat="1" x14ac:dyDescent="0.2">
      <c r="A472" s="1"/>
      <c r="B472" s="1"/>
      <c r="C472" s="2"/>
      <c r="D472" s="3"/>
      <c r="E472" s="3"/>
      <c r="F472" s="1"/>
      <c r="G472" s="3"/>
      <c r="H472" s="3"/>
      <c r="I472" s="3"/>
      <c r="J472" s="4"/>
      <c r="K472" s="5"/>
      <c r="L472" s="3"/>
      <c r="M472" s="3"/>
      <c r="N472" s="3"/>
      <c r="O472" s="3"/>
      <c r="P472" s="3"/>
      <c r="Q472" s="3"/>
      <c r="R472" s="3"/>
    </row>
    <row r="473" spans="1:18" s="47" customFormat="1" x14ac:dyDescent="0.2">
      <c r="A473" s="1"/>
      <c r="B473" s="1"/>
      <c r="C473" s="2"/>
      <c r="D473" s="3"/>
      <c r="E473" s="3"/>
      <c r="F473" s="1"/>
      <c r="G473" s="3"/>
      <c r="H473" s="3"/>
      <c r="I473" s="3"/>
      <c r="J473" s="4"/>
      <c r="K473" s="5"/>
      <c r="L473" s="3"/>
      <c r="M473" s="3"/>
      <c r="N473" s="3"/>
      <c r="O473" s="3"/>
      <c r="P473" s="3"/>
      <c r="Q473" s="3"/>
      <c r="R473" s="3"/>
    </row>
    <row r="474" spans="1:18" s="47" customFormat="1" x14ac:dyDescent="0.2">
      <c r="A474" s="1"/>
      <c r="B474" s="1"/>
      <c r="C474" s="2"/>
      <c r="D474" s="3"/>
      <c r="E474" s="3"/>
      <c r="F474" s="1"/>
      <c r="G474" s="3"/>
      <c r="H474" s="3"/>
      <c r="I474" s="3"/>
      <c r="J474" s="4"/>
      <c r="K474" s="5"/>
      <c r="L474" s="3"/>
      <c r="M474" s="3"/>
      <c r="N474" s="3"/>
      <c r="O474" s="3"/>
      <c r="P474" s="3"/>
      <c r="Q474" s="3"/>
      <c r="R474" s="3"/>
    </row>
    <row r="475" spans="1:18" s="47" customFormat="1" x14ac:dyDescent="0.2">
      <c r="A475" s="1"/>
      <c r="B475" s="1"/>
      <c r="C475" s="2"/>
      <c r="D475" s="3"/>
      <c r="E475" s="3"/>
      <c r="F475" s="1"/>
      <c r="G475" s="3"/>
      <c r="H475" s="3"/>
      <c r="I475" s="3"/>
      <c r="J475" s="4"/>
      <c r="K475" s="5"/>
      <c r="L475" s="3"/>
      <c r="M475" s="3"/>
      <c r="N475" s="3"/>
      <c r="O475" s="3"/>
      <c r="P475" s="3"/>
      <c r="Q475" s="3"/>
      <c r="R475" s="3"/>
    </row>
    <row r="476" spans="1:18" s="47" customFormat="1" x14ac:dyDescent="0.2">
      <c r="A476" s="1"/>
      <c r="B476" s="1"/>
      <c r="C476" s="2"/>
      <c r="D476" s="3"/>
      <c r="E476" s="3"/>
      <c r="F476" s="1"/>
      <c r="G476" s="3"/>
      <c r="H476" s="3"/>
      <c r="I476" s="3"/>
      <c r="J476" s="4"/>
      <c r="K476" s="5"/>
      <c r="L476" s="3"/>
      <c r="M476" s="3"/>
      <c r="N476" s="3"/>
      <c r="O476" s="3"/>
      <c r="P476" s="3"/>
      <c r="Q476" s="3"/>
      <c r="R476" s="3"/>
    </row>
    <row r="477" spans="1:18" s="47" customFormat="1" x14ac:dyDescent="0.2">
      <c r="A477" s="1"/>
      <c r="B477" s="1"/>
      <c r="C477" s="2"/>
      <c r="D477" s="3"/>
      <c r="E477" s="3"/>
      <c r="F477" s="1"/>
      <c r="G477" s="3"/>
      <c r="H477" s="3"/>
      <c r="I477" s="3"/>
      <c r="J477" s="4"/>
      <c r="K477" s="5"/>
      <c r="L477" s="3"/>
      <c r="M477" s="3"/>
      <c r="N477" s="3"/>
      <c r="O477" s="3"/>
      <c r="P477" s="3"/>
      <c r="Q477" s="3"/>
      <c r="R477" s="3"/>
    </row>
    <row r="478" spans="1:18" s="47" customFormat="1" x14ac:dyDescent="0.2">
      <c r="A478" s="1"/>
      <c r="B478" s="1"/>
      <c r="C478" s="2"/>
      <c r="D478" s="3"/>
      <c r="E478" s="3"/>
      <c r="F478" s="1"/>
      <c r="G478" s="3"/>
      <c r="H478" s="3"/>
      <c r="I478" s="3"/>
      <c r="J478" s="4"/>
      <c r="K478" s="5"/>
      <c r="L478" s="3"/>
      <c r="M478" s="3"/>
      <c r="N478" s="3"/>
      <c r="O478" s="3"/>
      <c r="P478" s="3"/>
      <c r="Q478" s="3"/>
      <c r="R478" s="3"/>
    </row>
    <row r="479" spans="1:18" s="47" customFormat="1" x14ac:dyDescent="0.2">
      <c r="A479" s="1"/>
      <c r="B479" s="1"/>
      <c r="C479" s="2"/>
      <c r="D479" s="3"/>
      <c r="E479" s="3"/>
      <c r="F479" s="1"/>
      <c r="G479" s="3"/>
      <c r="H479" s="3"/>
      <c r="I479" s="3"/>
      <c r="J479" s="4"/>
      <c r="K479" s="5"/>
      <c r="L479" s="3"/>
      <c r="M479" s="3"/>
      <c r="N479" s="3"/>
      <c r="O479" s="3"/>
      <c r="P479" s="3"/>
      <c r="Q479" s="3"/>
      <c r="R479" s="3"/>
    </row>
    <row r="480" spans="1:18" s="47" customFormat="1" x14ac:dyDescent="0.2">
      <c r="A480" s="1"/>
      <c r="B480" s="1"/>
      <c r="C480" s="2"/>
      <c r="D480" s="3"/>
      <c r="E480" s="3"/>
      <c r="F480" s="1"/>
      <c r="G480" s="3"/>
      <c r="H480" s="3"/>
      <c r="I480" s="3"/>
      <c r="J480" s="4"/>
      <c r="K480" s="5"/>
      <c r="L480" s="3"/>
      <c r="M480" s="3"/>
      <c r="N480" s="3"/>
      <c r="O480" s="3"/>
      <c r="P480" s="3"/>
      <c r="Q480" s="3"/>
      <c r="R480" s="3"/>
    </row>
    <row r="481" spans="1:18" s="47" customFormat="1" x14ac:dyDescent="0.2">
      <c r="A481" s="1"/>
      <c r="B481" s="1"/>
      <c r="C481" s="2"/>
      <c r="D481" s="3"/>
      <c r="E481" s="3"/>
      <c r="F481" s="1"/>
      <c r="G481" s="3"/>
      <c r="H481" s="3"/>
      <c r="I481" s="3"/>
      <c r="J481" s="4"/>
      <c r="K481" s="5"/>
      <c r="L481" s="3"/>
      <c r="M481" s="3"/>
      <c r="N481" s="3"/>
      <c r="O481" s="3"/>
      <c r="P481" s="3"/>
      <c r="Q481" s="3"/>
      <c r="R481" s="3"/>
    </row>
    <row r="482" spans="1:18" s="47" customFormat="1" x14ac:dyDescent="0.2">
      <c r="A482" s="1"/>
      <c r="B482" s="1"/>
      <c r="C482" s="2"/>
      <c r="D482" s="3"/>
      <c r="E482" s="3"/>
      <c r="F482" s="1"/>
      <c r="G482" s="3"/>
      <c r="H482" s="3"/>
      <c r="I482" s="3"/>
      <c r="J482" s="4"/>
      <c r="K482" s="5"/>
      <c r="L482" s="3"/>
      <c r="M482" s="3"/>
      <c r="N482" s="3"/>
      <c r="O482" s="3"/>
      <c r="P482" s="3"/>
      <c r="Q482" s="3"/>
      <c r="R482" s="3"/>
    </row>
    <row r="483" spans="1:18" s="47" customFormat="1" x14ac:dyDescent="0.2">
      <c r="A483" s="1"/>
      <c r="B483" s="1"/>
      <c r="C483" s="2"/>
      <c r="D483" s="3"/>
      <c r="E483" s="1"/>
      <c r="F483" s="1"/>
      <c r="G483" s="1"/>
      <c r="H483" s="1"/>
      <c r="I483" s="1"/>
      <c r="J483" s="88"/>
      <c r="K483" s="88"/>
      <c r="L483" s="1"/>
      <c r="M483" s="1"/>
      <c r="N483" s="1"/>
      <c r="O483" s="1"/>
      <c r="P483" s="1"/>
      <c r="Q483" s="1"/>
      <c r="R483" s="1"/>
    </row>
  </sheetData>
  <mergeCells count="2">
    <mergeCell ref="B2:R2"/>
    <mergeCell ref="B3:R5"/>
  </mergeCells>
  <hyperlinks>
    <hyperlink ref="R91" r:id="rId1" xr:uid="{3DA6DBF7-92E9-43C2-96C7-461D33F7A0C7}"/>
    <hyperlink ref="R193" r:id="rId2" xr:uid="{92BB593F-0D72-4D19-9D93-74E13E4A6E73}"/>
    <hyperlink ref="R194" r:id="rId3" xr:uid="{E493B1BC-9FE8-4A94-865E-3CE6F21D1F09}"/>
    <hyperlink ref="R199" r:id="rId4" xr:uid="{FD7B4F08-786F-47A2-B66A-477DB9C5DF87}"/>
    <hyperlink ref="R208" r:id="rId5" xr:uid="{8D743D95-8E15-44E5-8853-AE23A7940066}"/>
    <hyperlink ref="R246" r:id="rId6" xr:uid="{1E8951C7-41E7-47A4-A118-A1D2218E8343}"/>
    <hyperlink ref="R248" r:id="rId7" xr:uid="{16252153-146D-44F7-95AC-328618AEC237}"/>
    <hyperlink ref="R251" r:id="rId8" xr:uid="{1AA63998-FAF2-4E89-9417-B2BB9D7B64D3}"/>
    <hyperlink ref="R256" r:id="rId9" xr:uid="{73D7EAD5-E2E4-4EEF-A5CB-E037013AF37E}"/>
  </hyperlinks>
  <printOptions horizontalCentered="1"/>
  <pageMargins left="0.11811023622047245" right="0.11811023622047245" top="0.94488188976377963" bottom="0.15748031496062992" header="0.31496062992125984" footer="0.31496062992125984"/>
  <pageSetup paperSize="5" scale="45" orientation="landscape" r:id="rId10"/>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2021-10-21T19:39:42Z</dcterms:created>
  <dcterms:modified xsi:type="dcterms:W3CDTF">2021-10-21T19:42:46Z</dcterms:modified>
</cp:coreProperties>
</file>