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EBDAD1E3-181B-4E9B-B9B3-6B95E1B077F2}" xr6:coauthVersionLast="47" xr6:coauthVersionMax="47" xr10:uidLastSave="{00000000-0000-0000-0000-000000000000}"/>
  <bookViews>
    <workbookView xWindow="-120" yWindow="-120" windowWidth="29040" windowHeight="15840" xr2:uid="{88995054-62CA-443A-84BB-585100FE9146}"/>
  </bookViews>
  <sheets>
    <sheet name="Adquisiciones 2021" sheetId="1" r:id="rId1"/>
  </sheets>
  <definedNames>
    <definedName name="_xlnm._FilterDatabase" localSheetId="0" hidden="1">'Adquisiciones 2021'!$A$6:$U$6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29" i="1" l="1"/>
  <c r="J129" i="1"/>
  <c r="K128" i="1"/>
  <c r="J128" i="1"/>
  <c r="K127" i="1"/>
  <c r="K124" i="1"/>
  <c r="J124" i="1"/>
  <c r="K123" i="1"/>
  <c r="J123" i="1"/>
  <c r="K122" i="1"/>
  <c r="J122" i="1"/>
  <c r="K120" i="1"/>
  <c r="J120" i="1"/>
  <c r="K118" i="1"/>
  <c r="J118" i="1"/>
  <c r="J116" i="1"/>
  <c r="K115" i="1"/>
  <c r="J115" i="1"/>
  <c r="K111" i="1"/>
  <c r="J111" i="1"/>
  <c r="J84" i="1"/>
  <c r="K84" i="1" s="1"/>
  <c r="J83" i="1"/>
  <c r="K83" i="1" s="1"/>
  <c r="J82" i="1"/>
  <c r="K82" i="1" s="1"/>
  <c r="K81" i="1"/>
  <c r="K78" i="1"/>
  <c r="K68" i="1"/>
  <c r="K58" i="1"/>
  <c r="J58" i="1"/>
  <c r="K57" i="1"/>
  <c r="J57" i="1"/>
  <c r="K56" i="1"/>
  <c r="J56" i="1"/>
  <c r="K55" i="1"/>
  <c r="J55" i="1"/>
  <c r="J54" i="1"/>
  <c r="J52" i="1"/>
  <c r="J44" i="1"/>
  <c r="K44" i="1" s="1"/>
  <c r="K40" i="1"/>
  <c r="J40" i="1"/>
  <c r="K39" i="1"/>
  <c r="J39" i="1"/>
  <c r="J31" i="1"/>
  <c r="K29"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CF7868A8-8084-49E7-9556-90F094B1F8D6}">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6406CB4B-DAC1-42E6-BD65-15745FE8E3AA}">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4BD0C323-1F9F-4763-8BC5-B2FF626591FE}">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01B1F2BE-2ACB-410E-84FD-306AB2614A9A}">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A8E821BE-2E45-4266-AD97-E1C2543A7C44}">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9123B7F4-1513-44DE-A100-5C451E1370B1}">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EECB1CEA-00FD-45E0-9EF5-D72CE9D77580}">
      <text>
        <r>
          <rPr>
            <b/>
            <sz val="9"/>
            <color indexed="81"/>
            <rFont val="Tahoma"/>
            <family val="2"/>
          </rPr>
          <t>Modalidad de Selección:</t>
        </r>
        <r>
          <rPr>
            <sz val="9"/>
            <color indexed="81"/>
            <rFont val="Tahoma"/>
            <family val="2"/>
          </rPr>
          <t xml:space="preserve">
ESTO SERA DEFINIDO POR CONTRATACION
</t>
        </r>
      </text>
    </comment>
    <comment ref="I6" authorId="1" shapeId="0" xr:uid="{E68D4749-F2ED-40C2-8628-81F919F1D7A3}">
      <text>
        <r>
          <rPr>
            <b/>
            <sz val="9"/>
            <color indexed="81"/>
            <rFont val="Tahoma"/>
            <family val="2"/>
          </rPr>
          <t>Fuente de los recursos:</t>
        </r>
        <r>
          <rPr>
            <sz val="9"/>
            <color indexed="81"/>
            <rFont val="Tahoma"/>
            <family val="2"/>
          </rPr>
          <t xml:space="preserve">
SE DEBE REGISTRAR 0: PARA RECURSOS PROPIOS. </t>
        </r>
      </text>
    </comment>
    <comment ref="J6" authorId="2" shapeId="0" xr:uid="{8830A727-AD1C-48C9-9F2E-47E33BD65F8C}">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B9C3F8E8-04DD-487E-8D72-6DE20AC19224}">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842F5FF4-E20B-47CA-9240-4954D569569D}">
      <text>
        <r>
          <rPr>
            <b/>
            <sz val="9"/>
            <color indexed="81"/>
            <rFont val="Tahoma"/>
            <family val="2"/>
          </rPr>
          <t>Vigencias futuras:</t>
        </r>
        <r>
          <rPr>
            <sz val="9"/>
            <color indexed="81"/>
            <rFont val="Tahoma"/>
            <family val="2"/>
          </rPr>
          <t xml:space="preserve">
SE DEBE REGISTRAR O: NO 
</t>
        </r>
      </text>
    </comment>
    <comment ref="M6" authorId="1" shapeId="0" xr:uid="{5DAFBD48-25FA-4AA8-9DC8-0F593825C95B}">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758953AF-7444-461E-81E7-7FBDF562A51B}">
      <text>
        <r>
          <rPr>
            <b/>
            <sz val="9"/>
            <color indexed="81"/>
            <rFont val="Tahoma"/>
            <family val="2"/>
          </rPr>
          <t>Unidad de Contratación:</t>
        </r>
        <r>
          <rPr>
            <sz val="9"/>
            <color indexed="81"/>
            <rFont val="Tahoma"/>
            <family val="2"/>
          </rPr>
          <t xml:space="preserve">
DEPENDENCIA DE CONTRATACIÓN</t>
        </r>
      </text>
    </comment>
    <comment ref="O6" authorId="1" shapeId="0" xr:uid="{E69A12BC-1696-442B-9C66-215FA9CF5D5D}">
      <text>
        <r>
          <rPr>
            <b/>
            <sz val="9"/>
            <color indexed="81"/>
            <rFont val="Tahoma"/>
            <family val="2"/>
          </rPr>
          <t>Ubicación:</t>
        </r>
        <r>
          <rPr>
            <sz val="9"/>
            <color indexed="81"/>
            <rFont val="Tahoma"/>
            <family val="2"/>
          </rPr>
          <t xml:space="preserve">
 </t>
        </r>
      </text>
    </comment>
    <comment ref="P6" authorId="1" shapeId="0" xr:uid="{742874CA-1C40-4BE1-9C37-F2E65D355B92}">
      <text>
        <r>
          <rPr>
            <b/>
            <sz val="9"/>
            <color indexed="81"/>
            <rFont val="Tahoma"/>
            <family val="2"/>
          </rPr>
          <t>Nombre del responsable:</t>
        </r>
        <r>
          <rPr>
            <sz val="9"/>
            <color indexed="81"/>
            <rFont val="Tahoma"/>
            <family val="2"/>
          </rPr>
          <t xml:space="preserve">
REGISTRAR EL NOMBRE DEL DIRECTOR RESPONSABLE
</t>
        </r>
      </text>
    </comment>
    <comment ref="Q6" authorId="1" shapeId="0" xr:uid="{6BA915DB-36E3-4DAE-8757-A3601B0FD0AB}">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5F0723C-02FD-4357-84D5-A98823945EA2}">
      <text>
        <r>
          <rPr>
            <b/>
            <sz val="9"/>
            <color indexed="81"/>
            <rFont val="Tahoma"/>
            <family val="2"/>
          </rPr>
          <t>Correo Electrónico:</t>
        </r>
        <r>
          <rPr>
            <sz val="9"/>
            <color indexed="81"/>
            <rFont val="Tahoma"/>
            <family val="2"/>
          </rPr>
          <t xml:space="preserve">
REGISTRAR CORREO ELECTRÓNICO INSTITUCIONAL</t>
        </r>
      </text>
    </comment>
    <comment ref="J36" authorId="3" shapeId="0" xr:uid="{34E9B05B-816D-4361-8982-788F0DFC4CF4}">
      <text>
        <r>
          <rPr>
            <b/>
            <sz val="9"/>
            <color indexed="81"/>
            <rFont val="Tahoma"/>
            <family val="2"/>
          </rPr>
          <t>ADMDAD02:</t>
        </r>
        <r>
          <rPr>
            <sz val="9"/>
            <color indexed="81"/>
            <rFont val="Tahoma"/>
            <family val="2"/>
          </rPr>
          <t xml:space="preserve">
SE AJUSTO POR ESTUDIO DE MERCADO</t>
        </r>
      </text>
    </comment>
    <comment ref="F68" authorId="4" shapeId="0" xr:uid="{F3DE68EC-4450-44D5-BDD4-26048F4969F2}">
      <text>
        <r>
          <rPr>
            <b/>
            <sz val="9"/>
            <color indexed="81"/>
            <rFont val="Tahoma"/>
            <family val="2"/>
          </rPr>
          <t>subadmin:</t>
        </r>
        <r>
          <rPr>
            <sz val="9"/>
            <color indexed="81"/>
            <rFont val="Tahoma"/>
            <family val="2"/>
          </rPr>
          <t xml:space="preserve">
La visita técnica de mantenimiento de las torres se hace cada seis meses</t>
        </r>
      </text>
    </comment>
    <comment ref="J112" authorId="5" shapeId="0" xr:uid="{05A687F9-67AC-4C49-B3FA-8F1E9CB2D04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<sst xmlns="http://schemas.openxmlformats.org/spreadsheetml/2006/main" count="2238" uniqueCount="462">
  <si>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</si>
  <si>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</si>
  <si>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</si>
  <si>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</si>
  <si>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</si>
  <si>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</si>
  <si>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</si>
  <si>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</si>
  <si>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</si>
  <si>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</si>
  <si>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</si>
  <si>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</si>
  <si>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</si>
  <si>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</si>
  <si>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</si>
  <si>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</si>
  <si>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</si>
  <si>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</si>
  <si>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</si>
  <si>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</si>
  <si>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</si>
  <si>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</si>
  <si>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</si>
  <si>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</si>
  <si>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</si>
  <si>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</si>
  <si>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</si>
  <si>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</si>
  <si>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</si>
  <si>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</si>
  <si>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</si>
  <si>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</si>
  <si>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</si>
  <si>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</si>
  <si>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</si>
  <si>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</si>
  <si>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</si>
  <si>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</si>
  <si>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</si>
  <si>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</si>
  <si>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</si>
  <si>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</si>
  <si>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</si>
  <si>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</si>
  <si>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</si>
  <si>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</si>
  <si>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</si>
  <si>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</si>
  <si>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</si>
  <si>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</si>
  <si>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</si>
  <si>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</si>
  <si>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</si>
  <si>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</si>
  <si>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</si>
  <si>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</si>
  <si>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</si>
  <si>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</si>
  <si>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</si>
  <si>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</si>
  <si>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</si>
  <si>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</si>
  <si>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</si>
  <si>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</si>
  <si>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</si>
  <si>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</si>
  <si>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</si>
  <si>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</si>
  <si>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</si>
  <si>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</si>
  <si>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</si>
  <si>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</si>
  <si>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</si>
  <si>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</si>
  <si>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</si>
  <si>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</si>
  <si>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</si>
  <si>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</si>
  <si>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</si>
  <si>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</si>
  <si>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</si>
  <si>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</si>
  <si>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</si>
  <si>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</si>
  <si>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</si>
  <si>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</si>
  <si>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</si>
  <si>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</si>
  <si>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</si>
  <si>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</si>
  <si>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</si>
  <si>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</si>
  <si>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</si>
  <si>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</si>
  <si>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</si>
  <si>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</si>
  <si>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</si>
  <si>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</si>
  <si>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</si>
  <si>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</si>
  <si>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</si>
  <si>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</si>
  <si>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</si>
  <si>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</si>
  <si>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</si>
  <si>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</si>
  <si>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</si>
  <si>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</si>
  <si>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</si>
  <si>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</si>
  <si>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</si>
  <si>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</si>
  <si>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</si>
  <si>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</si>
  <si>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</si>
  <si>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</si>
  <si>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</si>
  <si>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</si>
  <si>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</si>
  <si>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</si>
  <si>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</si>
  <si>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</si>
  <si>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</si>
  <si>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</si>
  <si>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</si>
  <si>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</si>
  <si>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</si>
  <si>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</si>
  <si>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</si>
  <si>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</si>
  <si>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</si>
  <si>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</si>
  <si>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</si>
  <si>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</si>
  <si>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</si>
  <si>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recursosfisicos.usme@subredsur.gov.co</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</si>
  <si>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</si>
  <si>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</si>
  <si>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</si>
  <si>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</si>
  <si>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</si>
  <si>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</si>
  <si>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</si>
  <si>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</si>
  <si>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</si>
  <si>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</si>
  <si>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</si>
  <si>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</si>
  <si>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</si>
  <si>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</si>
  <si>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</si>
  <si>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</si>
  <si>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</si>
  <si>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</si>
  <si>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</si>
  <si>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</si>
  <si>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</si>
  <si>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</si>
  <si>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</si>
  <si>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ANDREA LOPEZ GUERRERO - JEFE OFICINA PARTICIPACIÓN COMUNITARIA Y SERVICIO AL CIUDADANO</t>
  </si>
  <si>
    <t>jefe.participacionsocial@subredsur.gov.co</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</si>
  <si>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</si>
  <si>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</si>
  <si>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</si>
  <si>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</si>
  <si>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82101500;</t>
  </si>
  <si>
    <t>DISEÑAR Y ELABORAR  PIEZAS COMUNICATIVAS EN BRAILLE  EN DESARROLLO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</si>
  <si>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</si>
  <si>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</si>
  <si>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</si>
  <si>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</si>
  <si>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</si>
  <si>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</si>
  <si>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</si>
  <si>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</si>
  <si>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</si>
  <si>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PERIODO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</si>
  <si>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</si>
  <si>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</si>
  <si>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</si>
  <si>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</si>
  <si>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</si>
  <si>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</si>
  <si>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</si>
  <si>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</si>
  <si>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</si>
  <si>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</si>
  <si>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</si>
  <si>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</si>
  <si>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</si>
  <si>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</si>
  <si>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</si>
  <si>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</si>
  <si>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</si>
  <si>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</si>
  <si>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</si>
  <si>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</si>
  <si>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</si>
  <si>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</si>
  <si>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</si>
  <si>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</si>
  <si>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</si>
  <si>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</si>
  <si>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</si>
  <si>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</si>
  <si>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</si>
  <si>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</si>
  <si>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</si>
  <si>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SILLAS ERGONÓMICA PARA LA INTERVENCIÓN DE LOS PUESTOS DE TRABAJO CON VIDEO TERMINAL EN LA SUBRED INTEGRADA DE SERVICIOS DE SALUD SUR E.S.E.</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</si>
  <si>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</si>
  <si>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</si>
  <si>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</si>
  <si>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</si>
  <si>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</si>
  <si>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</si>
  <si>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</si>
  <si>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</si>
  <si>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</si>
  <si>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</si>
  <si>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</si>
  <si>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</si>
  <si>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</si>
  <si>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</si>
  <si>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</si>
  <si>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</si>
  <si>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</si>
  <si>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</si>
  <si>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</si>
  <si>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</si>
  <si>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</si>
  <si>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</si>
  <si>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</si>
  <si>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</si>
  <si>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</si>
  <si>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</si>
  <si>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</si>
  <si>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</si>
  <si>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</si>
  <si>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</si>
  <si>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</si>
  <si>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</si>
  <si>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</si>
  <si>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</si>
  <si>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</si>
  <si>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</si>
  <si>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</si>
  <si>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</si>
  <si>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</si>
  <si>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</si>
  <si>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</si>
  <si>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</si>
  <si>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</si>
  <si>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</si>
  <si>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</si>
  <si>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</si>
  <si>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</si>
  <si>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</si>
  <si>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</si>
  <si>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</si>
  <si>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</si>
  <si>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</si>
  <si>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</si>
  <si>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</si>
  <si>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</si>
  <si>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</si>
  <si>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</si>
  <si>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</si>
  <si>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</si>
  <si>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</si>
  <si>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</si>
  <si>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</si>
  <si>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</si>
  <si>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</si>
  <si>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</si>
  <si>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</si>
  <si>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</si>
  <si>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</si>
  <si>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</si>
  <si>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</si>
  <si>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</si>
  <si>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</si>
  <si>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</si>
  <si>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</si>
  <si>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</si>
  <si>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</si>
  <si>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</si>
  <si>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</si>
  <si>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</si>
  <si>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</si>
  <si>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</si>
  <si>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</si>
  <si>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</si>
  <si>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</si>
  <si>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</si>
  <si>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</si>
  <si>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</si>
  <si>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</si>
  <si>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</si>
  <si>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</si>
  <si>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</si>
  <si>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</si>
  <si>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</si>
  <si>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</si>
  <si>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</si>
  <si>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</si>
  <si>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</si>
  <si>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</si>
  <si>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</si>
  <si>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</si>
  <si>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</si>
  <si>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</si>
  <si>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</si>
  <si>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</si>
  <si>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</si>
  <si>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</si>
  <si>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</si>
  <si>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</si>
  <si>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</si>
  <si>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</si>
  <si>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</si>
  <si>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</si>
  <si>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</si>
  <si>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</si>
  <si>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</si>
  <si>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</si>
  <si>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</si>
  <si>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</si>
  <si>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</si>
  <si>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</si>
  <si>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</si>
  <si>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</si>
  <si>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</si>
  <si>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</si>
  <si>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</si>
  <si>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</si>
  <si>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</si>
  <si>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</si>
  <si>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</si>
  <si>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</si>
  <si>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</si>
  <si>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</si>
  <si>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</si>
  <si>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</si>
  <si>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</si>
  <si>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</si>
  <si>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</si>
  <si>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</si>
  <si>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</si>
  <si>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</si>
  <si>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</si>
  <si>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</si>
  <si>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</si>
  <si>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</si>
  <si>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</si>
  <si>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</si>
  <si>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</si>
  <si>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</si>
  <si>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</si>
  <si>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</si>
  <si>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</si>
  <si>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</si>
  <si>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</si>
  <si>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</si>
  <si>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</si>
  <si>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</si>
  <si>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</si>
  <si>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</si>
  <si>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</si>
  <si>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</si>
  <si>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</si>
  <si>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</si>
  <si>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</si>
  <si>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</si>
  <si>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</si>
  <si>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</si>
  <si>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</si>
  <si>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</si>
  <si>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</si>
  <si>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</si>
  <si>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</si>
  <si>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</si>
  <si>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</si>
  <si>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</si>
  <si>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</si>
  <si>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</si>
  <si>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</si>
  <si>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</si>
  <si>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</si>
  <si>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</si>
  <si>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</si>
  <si>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</si>
  <si>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</si>
  <si>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</si>
  <si>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</si>
  <si>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</si>
  <si>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</si>
  <si>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</si>
  <si>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</si>
  <si>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</si>
  <si>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</si>
  <si>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</si>
  <si>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</si>
  <si>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</si>
  <si>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</si>
  <si>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</si>
  <si>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</si>
  <si>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</si>
  <si>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</si>
  <si>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</si>
  <si>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</si>
  <si>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</si>
  <si>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</si>
  <si>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</si>
  <si>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</si>
  <si>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</si>
  <si>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</si>
  <si>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</si>
  <si>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</si>
  <si>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</si>
  <si>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</si>
  <si>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</si>
  <si>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</si>
  <si>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</si>
  <si>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</si>
  <si>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</si>
  <si>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</si>
  <si>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</si>
  <si>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</si>
  <si>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</si>
  <si>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</si>
  <si>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</si>
  <si>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</si>
  <si>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</si>
  <si>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</si>
  <si>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</si>
  <si>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</si>
  <si>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</si>
  <si>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</si>
  <si>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</si>
  <si>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</si>
  <si>
    <t>ADQUISICION DE INSUMOS MÉDICO QUIRÚRGICOS PARA LAS DIFERENTES ESPECIALIDADES COMO SON CIRUGIA, ENFERMERIA, ESTERILIZACION, CLINICA DE HERIDAS, ENTRE OTRAS, LOS CUALES CUENTAN CON APOYO TECNOLÓGICO PARA GARANTIZAR LA ENTREGA A LOS SERVICIOS ASISTENCIALES DE LAS UNIDADES QUE COMPONEN LA SUBRED INTEGRADA DE SERVICIOS DE SALUD SUR E.S.E.</t>
  </si>
  <si>
    <t>SUMINISTRO DE INSUMOS MÉDICO QUIRÚRGICOS PARA TORRES DE ALTO FLUJO RESPIRCARE PARA CUBRIR LAS NECESIDADES DE LOS SERVICIOS ASISTENCIALES DE LAS UNIDADES QUE COMPONEN LA SUBRED INTEGRADA DE SERVICIOS DE SALUD SUR E.S.E.</t>
  </si>
  <si>
    <t>70 días</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</si>
  <si>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</si>
  <si>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42201702;</t>
  </si>
  <si>
    <t>CONTRATAR LA ADQUISICIÓN, INSTALACIÓN Y PUESTA EN FUNCIONAMIENTO DE EQUIPOS BIOMÉDICOS DOPPLER FETAL DE SERVICIOS DE NO CONTROL ESPECIAL PARA EL CUMPLIMIENTO DE CONDICIONES DE HABILITACIÓN Y FORTALECIMIENTO DE LOS SERVICIOS DE SALUD DE LAS DIFERENTES UNIDADES DE LA SUBRED INTEGRADA DE SERVICIOS DE SALUD SUR E.S.E.</t>
  </si>
  <si>
    <t xml:space="preserve">SUMINISTRO DE MEDICAMENTOS, PARA LA ATENCIÓN DE PACIENTES, EN LOS SERVICIOS ASISTENCIALES DE UNIDAD DE CUIDADO INTENSIVO DE LA SUBRED INTEGRADA DE SERVICIOS DE SALUD SUR E.S.E. </t>
  </si>
  <si>
    <t>93141504;</t>
  </si>
  <si>
    <t xml:space="preserve">PRESTACIÓN DE SERVICIO DE EQUIPO INTERDISCIPLINARIO PARA EL ACOMPAÑAMIENTO TEMPORAL (SERVICIO DE RELEVO DOMICILIARIO) A DUPLAS DE CUIDADOR (A) (MAYORES DE EDAD) - PERSONA QUE REQUIERE CUIDADO, A LOS HOGARES SELECCIONADOS EN LAS LOCALIDADES QUE CONFORMAN  LA SUBRED INTEGRADA DE SERVICIOS DE SALUD SUR E.S.E, EN EL MARCO DE LA IMPLEMENTACIÓN DEL MODELO TERRITORIAL DE SALUD, DE ACUERDO CON LA GUÍA OPERATIVA PARA LA ESTRATEGIA DE RELEVO DOMICILIARIO A CUIDADORES DE LA SECRETARIA DISTRITAL DE SALUD. </t>
  </si>
  <si>
    <t xml:space="preserve">SUMINISTRO DE REPUESTOS QUE REQUIEREN LOS DISPOSITIVOS TECNOLÓGICOS PROPIOS CON LOS CUALES CUENTA LA SUBRED INTEGRADA DE SERVICIOS DE SALUD SUR E.S.E. EN LO RELACIONADO A EQUIPOS DE CÓMPUTO, IMPRESORAS Y COMUNICACIONES CON EL FIN DE GARANTIZAR EL CORRECTO FUNCIONAMIENTO DE LOS MISMOS PARA EL DESEMPEÑO DE LAS ACTIVIDADES DE LOS COLABORADORES Y/O FUNCIONARIOS. </t>
  </si>
  <si>
    <t>PRESTACIÓN DEL SERVICIO PARA REALIZAR VISITA DE OTORGAMIENTO DE ACREDITACIÓN EN SALUD, EN EL MARCO DE LAS DIRECTRICES DEL SISTEMA ÚNICO DE ACREDITACIÓN, EN LAS UNIDADES DE SERVICIO DE NAZARETH Y SAN JUAN DE SUMAPAZ DE LA SUBRED INTEGRADA DE SERVICIOS DE SALUD SUR E.S.E.</t>
  </si>
  <si>
    <t>42131607;</t>
  </si>
  <si>
    <t>SUMINISTRO DE BATAS TIPO MEDICO PARA GARANTIZAR LA PROTECCIÓN DE LOS PROFESIONALES DE LAS UNIDADES QUE COMPONEN LA SUBRED INTEGRADA DE SERVICIOS DE SALUD SUR E.S.E.</t>
  </si>
  <si>
    <t>SUMINISTRO DE PAPEL TAMAÑO CARTA, OFICIO, MEDIA CARTA Y PAPEL TERMICO PARA CUBRIR LAS NECESIDADES DE  LAS UNIDADES DE ATENCIÓN Y DEPENDENCIAS QUE COMPONEN LA SUBRED INTEGRADA DE SERVICIOS DE SALUD SUR E.S.E</t>
  </si>
  <si>
    <t>43232911;</t>
  </si>
  <si>
    <t>ARRENDAMIENTO DE UNA SOLUCIÓN DE CONECTIVIDAD POR RADIO ENLACES PARA LA COMUNICACIÓN ASERTIVA ENTRE LA SEDE MANUELA BELTRAN Y LA SEDE VISTA HERMOSA.</t>
  </si>
  <si>
    <t>92101902:</t>
  </si>
  <si>
    <t>ARRENDAMIENTO DE UNA UNIDAD MOVIL, ADECUADA DE ACUERDO CON LAS NECESIDADES ESTABLECIDAS, PARA LA RUTA DE ATENCIÓN INTEGRAL DE SALUD PARA PROBLEMAS Y TRASTORNOS MENTALES, EN EL MARCO DE LA EJECUCIÓN DEL CONVENIO 0014 DE 2021 SUSCRITO POR LA SUBRED INTEGRADA DE SERVICIOS DE SALUD SUR E.S.E</t>
  </si>
  <si>
    <r>
      <t xml:space="preserve">PRESTACION INTEGRAL DEL SERVICIO DE CARDIOLOGIA INVASIVA Y NO INVASIVA (HEMODINAMIA) Y ELECTROFISIOLOGIA INCLUYENDO LOS PROCEDIMIENTOS DIAGNOSTICOS, TERAPEUTICOS Y DE REHABILITACION CARDIOVASCULAR DE ACUERDO A LA OFERTA INSTITUCIONAL EN LA SUBRED INTEGRADA DE SERVICIOS DE SALUD SUR ESE.  </t>
    </r>
    <r>
      <rPr>
        <sz val="9"/>
        <color indexed="8"/>
        <rFont val="Arial"/>
        <family val="2"/>
      </rPr>
      <t xml:space="preserve"> </t>
    </r>
  </si>
  <si>
    <t>SUMINISTRO DE LOS MEDICAMENTOS NECESARIOS PARA LA ATENCIÓN DE PACIENTES, EN LOS SERVICIOS ASISTENCIALES DE LA SUBRED INTEGRADA DE SERVICIOS DE SALUD SUR E.S.E.</t>
  </si>
  <si>
    <t>ARRENDAMIENTO DE DIGITALIZADORES PARA LAS DIFERENTES SEDES DE LAS UNIDADES DE PRESTACIÓN DE SERVICIOS DE SALUD PERTENECIENTES A LA SUBRED INTEGRADA DE SERVICIOS DE SALUD SUR E.S.E.</t>
  </si>
  <si>
    <t>42202400;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</si>
</sst>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sz val="9"/>
      <color indexed="8"/>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0">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5" applyFont="1" applyFill="1" applyBorder="1" applyProtection="1">
      <alignment horizontal="center" vertical="center"/>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0" borderId="9" xfId="0" applyFont="1" applyBorder="1" applyAlignment="1">
      <alignment horizontal="center" vertical="center"/>
    </xf>
    <xf numFmtId="0" fontId="6" fillId="2" borderId="20" xfId="0" applyFont="1" applyFill="1" applyBorder="1" applyAlignment="1">
      <alignment horizontal="center" vertical="center"/>
    </xf>
    <xf numFmtId="49" fontId="2" fillId="2" borderId="4" xfId="7"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2" borderId="20" xfId="2" applyFont="1" applyFill="1" applyBorder="1" applyAlignment="1" applyProtection="1">
      <alignment horizontal="center" vertical="center"/>
      <protection locked="0"/>
    </xf>
    <xf numFmtId="0" fontId="0" fillId="0" borderId="9" xfId="0" applyBorder="1" applyAlignment="1">
      <alignment horizontal="center" vertical="center"/>
    </xf>
    <xf numFmtId="0" fontId="6" fillId="2" borderId="20" xfId="2" applyFont="1" applyFill="1" applyBorder="1" applyAlignment="1">
      <alignment horizontal="center" vertical="center"/>
    </xf>
    <xf numFmtId="0" fontId="0" fillId="2" borderId="19"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 fillId="2" borderId="19" xfId="9"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4" xfId="0" applyFont="1" applyFill="1" applyBorder="1" applyAlignment="1">
      <alignment horizontal="center" vertical="top" wrapText="1"/>
    </xf>
    <xf numFmtId="165" fontId="1" fillId="2" borderId="0" xfId="1" applyNumberFormat="1" applyFont="1" applyFill="1" applyBorder="1" applyAlignment="1" applyProtection="1">
      <alignment horizontal="center" vertical="center"/>
      <protection locked="0"/>
    </xf>
    <xf numFmtId="49" fontId="2" fillId="2" borderId="22" xfId="7" applyFont="1" applyFill="1" applyBorder="1" applyAlignment="1" applyProtection="1">
      <alignment horizontal="center" vertical="center" wrapText="1"/>
      <protection locked="0"/>
    </xf>
    <xf numFmtId="0" fontId="9" fillId="2" borderId="4" xfId="9" applyFont="1" applyFill="1" applyBorder="1" applyAlignment="1" applyProtection="1">
      <alignment horizontal="center" vertical="center" wrapText="1"/>
      <protection locked="0"/>
    </xf>
    <xf numFmtId="0" fontId="13" fillId="2" borderId="4"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6" fillId="0" borderId="27" xfId="0" applyFont="1" applyBorder="1" applyAlignment="1">
      <alignment horizontal="center" vertical="center"/>
    </xf>
  </cellXfs>
  <cellStyles count="10">
    <cellStyle name="BodyStyle" xfId="7" xr:uid="{6A75FA37-94F6-46EA-A2C0-29F26FDD28C3}"/>
    <cellStyle name="Currency 2" xfId="8" xr:uid="{AB326ADB-BC5D-4A3A-864D-0A5EDB0DB4C2}"/>
    <cellStyle name="HeaderStyle 2" xfId="5" xr:uid="{E7E1E5FD-0C1E-45B5-A369-A619989B270F}"/>
    <cellStyle name="Hipervínculo" xfId="2" builtinId="8"/>
    <cellStyle name="MainTitle" xfId="4" xr:uid="{A71BCCB5-86E9-4375-A8C3-DC1D8FDC75C8}"/>
    <cellStyle name="Moneda" xfId="1" builtinId="4"/>
    <cellStyle name="Moneda [0] 2" xfId="3" xr:uid="{6798E62B-7219-41FE-AA5B-09F2A553B5AE}"/>
    <cellStyle name="Moneda 2" xfId="6" xr:uid="{B2C416C1-542B-46B0-9333-6682CC4867E5}"/>
    <cellStyle name="Normal" xfId="0" builtinId="0"/>
    <cellStyle name="Normal 3" xfId="9" xr:uid="{10032142-AF3A-41A1-BC0B-102A17603E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4519256B-E09F-4C3A-93A3-8601D0CFD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76FD1A5D-6A7F-4ED6-8E90-4603599DE9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D770E-DCD7-4F1D-BB31-2E3026F449BD}">
  <dimension ref="A1:Y490"/>
  <sheetViews>
    <sheetView tabSelected="1" zoomScale="82" zoomScaleNormal="82" workbookViewId="0">
      <pane xSplit="3" ySplit="6" topLeftCell="D256" activePane="bottomRight" state="frozen"/>
      <selection pane="topRight" activeCell="D1" sqref="D1"/>
      <selection pane="bottomLeft" activeCell="A7" sqref="A7"/>
      <selection pane="bottomRight" activeCell="C260" sqref="C260"/>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140625" style="3" customWidth="1"/>
    <col min="19" max="244" width="9.140625" style="7"/>
    <col min="245" max="245" width="2.7109375" style="7" customWidth="1"/>
    <col min="246" max="246" width="22.42578125" style="7" customWidth="1"/>
    <col min="247" max="247" width="73.140625" style="7" customWidth="1"/>
    <col min="248" max="248" width="22.28515625" style="7" customWidth="1"/>
    <col min="249" max="249" width="21.5703125" style="7" customWidth="1"/>
    <col min="250" max="250" width="21.28515625" style="7" customWidth="1"/>
    <col min="251" max="253" width="0" style="7" hidden="1" customWidth="1"/>
    <col min="254" max="254" width="27.140625" style="7" customWidth="1"/>
    <col min="255" max="255" width="24.28515625" style="7" customWidth="1"/>
    <col min="256" max="259" width="0" style="7" hidden="1" customWidth="1"/>
    <col min="260" max="260" width="39.28515625" style="7" customWidth="1"/>
    <col min="261" max="261" width="29.42578125" style="7" customWidth="1"/>
    <col min="262" max="262" width="42.140625" style="7" customWidth="1"/>
    <col min="263" max="263" width="38" style="7" customWidth="1"/>
    <col min="264" max="265" width="17.42578125" style="7" customWidth="1"/>
    <col min="266" max="268" width="17.28515625" style="7" customWidth="1"/>
    <col min="269" max="269" width="22.42578125" style="7" customWidth="1"/>
    <col min="270" max="273" width="9.140625" style="7"/>
    <col min="274" max="274" width="16.5703125" style="7" customWidth="1"/>
    <col min="275" max="500" width="9.140625" style="7"/>
    <col min="501" max="501" width="2.7109375" style="7" customWidth="1"/>
    <col min="502" max="502" width="22.42578125" style="7" customWidth="1"/>
    <col min="503" max="503" width="73.140625" style="7" customWidth="1"/>
    <col min="504" max="504" width="22.28515625" style="7" customWidth="1"/>
    <col min="505" max="505" width="21.5703125" style="7" customWidth="1"/>
    <col min="506" max="506" width="21.28515625" style="7" customWidth="1"/>
    <col min="507" max="509" width="0" style="7" hidden="1" customWidth="1"/>
    <col min="510" max="510" width="27.140625" style="7" customWidth="1"/>
    <col min="511" max="511" width="24.28515625" style="7" customWidth="1"/>
    <col min="512" max="515" width="0" style="7" hidden="1" customWidth="1"/>
    <col min="516" max="516" width="39.28515625" style="7" customWidth="1"/>
    <col min="517" max="517" width="29.42578125" style="7" customWidth="1"/>
    <col min="518" max="518" width="42.140625" style="7" customWidth="1"/>
    <col min="519" max="519" width="38" style="7" customWidth="1"/>
    <col min="520" max="521" width="17.42578125" style="7" customWidth="1"/>
    <col min="522" max="524" width="17.28515625" style="7" customWidth="1"/>
    <col min="525" max="525" width="22.42578125" style="7" customWidth="1"/>
    <col min="526" max="529" width="9.140625" style="7"/>
    <col min="530" max="530" width="16.5703125" style="7" customWidth="1"/>
    <col min="531" max="756" width="9.140625" style="7"/>
    <col min="757" max="757" width="2.7109375" style="7" customWidth="1"/>
    <col min="758" max="758" width="22.42578125" style="7" customWidth="1"/>
    <col min="759" max="759" width="73.140625" style="7" customWidth="1"/>
    <col min="760" max="760" width="22.28515625" style="7" customWidth="1"/>
    <col min="761" max="761" width="21.5703125" style="7" customWidth="1"/>
    <col min="762" max="762" width="21.28515625" style="7" customWidth="1"/>
    <col min="763" max="765" width="0" style="7" hidden="1" customWidth="1"/>
    <col min="766" max="766" width="27.140625" style="7" customWidth="1"/>
    <col min="767" max="767" width="24.28515625" style="7" customWidth="1"/>
    <col min="768" max="771" width="0" style="7" hidden="1" customWidth="1"/>
    <col min="772" max="772" width="39.28515625" style="7" customWidth="1"/>
    <col min="773" max="773" width="29.42578125" style="7" customWidth="1"/>
    <col min="774" max="774" width="42.140625" style="7" customWidth="1"/>
    <col min="775" max="775" width="38" style="7" customWidth="1"/>
    <col min="776" max="777" width="17.42578125" style="7" customWidth="1"/>
    <col min="778" max="780" width="17.28515625" style="7" customWidth="1"/>
    <col min="781" max="781" width="22.42578125" style="7" customWidth="1"/>
    <col min="782" max="785" width="9.140625" style="7"/>
    <col min="786" max="786" width="16.5703125" style="7" customWidth="1"/>
    <col min="787" max="1012" width="9.140625" style="7"/>
    <col min="1013" max="1013" width="2.7109375" style="7" customWidth="1"/>
    <col min="1014" max="1014" width="22.42578125" style="7" customWidth="1"/>
    <col min="1015" max="1015" width="73.140625" style="7" customWidth="1"/>
    <col min="1016" max="1016" width="22.28515625" style="7" customWidth="1"/>
    <col min="1017" max="1017" width="21.5703125" style="7" customWidth="1"/>
    <col min="1018" max="1018" width="21.28515625" style="7" customWidth="1"/>
    <col min="1019" max="1021" width="0" style="7" hidden="1" customWidth="1"/>
    <col min="1022" max="1022" width="27.140625" style="7" customWidth="1"/>
    <col min="1023" max="1023" width="24.28515625" style="7" customWidth="1"/>
    <col min="1024" max="1027" width="0" style="7" hidden="1" customWidth="1"/>
    <col min="1028" max="1028" width="39.28515625" style="7" customWidth="1"/>
    <col min="1029" max="1029" width="29.42578125" style="7" customWidth="1"/>
    <col min="1030" max="1030" width="42.140625" style="7" customWidth="1"/>
    <col min="1031" max="1031" width="38" style="7" customWidth="1"/>
    <col min="1032" max="1033" width="17.42578125" style="7" customWidth="1"/>
    <col min="1034" max="1036" width="17.28515625" style="7" customWidth="1"/>
    <col min="1037" max="1037" width="22.42578125" style="7" customWidth="1"/>
    <col min="1038" max="1041" width="9.140625" style="7"/>
    <col min="1042" max="1042" width="16.5703125" style="7" customWidth="1"/>
    <col min="1043" max="1268" width="9.140625" style="7"/>
    <col min="1269" max="1269" width="2.7109375" style="7" customWidth="1"/>
    <col min="1270" max="1270" width="22.42578125" style="7" customWidth="1"/>
    <col min="1271" max="1271" width="73.140625" style="7" customWidth="1"/>
    <col min="1272" max="1272" width="22.28515625" style="7" customWidth="1"/>
    <col min="1273" max="1273" width="21.5703125" style="7" customWidth="1"/>
    <col min="1274" max="1274" width="21.28515625" style="7" customWidth="1"/>
    <col min="1275" max="1277" width="0" style="7" hidden="1" customWidth="1"/>
    <col min="1278" max="1278" width="27.140625" style="7" customWidth="1"/>
    <col min="1279" max="1279" width="24.28515625" style="7" customWidth="1"/>
    <col min="1280" max="1283" width="0" style="7" hidden="1" customWidth="1"/>
    <col min="1284" max="1284" width="39.28515625" style="7" customWidth="1"/>
    <col min="1285" max="1285" width="29.42578125" style="7" customWidth="1"/>
    <col min="1286" max="1286" width="42.140625" style="7" customWidth="1"/>
    <col min="1287" max="1287" width="38" style="7" customWidth="1"/>
    <col min="1288" max="1289" width="17.42578125" style="7" customWidth="1"/>
    <col min="1290" max="1292" width="17.28515625" style="7" customWidth="1"/>
    <col min="1293" max="1293" width="22.42578125" style="7" customWidth="1"/>
    <col min="1294" max="1297" width="9.140625" style="7"/>
    <col min="1298" max="1298" width="16.5703125" style="7" customWidth="1"/>
    <col min="1299" max="1524" width="9.140625" style="7"/>
    <col min="1525" max="1525" width="2.7109375" style="7" customWidth="1"/>
    <col min="1526" max="1526" width="22.42578125" style="7" customWidth="1"/>
    <col min="1527" max="1527" width="73.140625" style="7" customWidth="1"/>
    <col min="1528" max="1528" width="22.28515625" style="7" customWidth="1"/>
    <col min="1529" max="1529" width="21.5703125" style="7" customWidth="1"/>
    <col min="1530" max="1530" width="21.28515625" style="7" customWidth="1"/>
    <col min="1531" max="1533" width="0" style="7" hidden="1" customWidth="1"/>
    <col min="1534" max="1534" width="27.140625" style="7" customWidth="1"/>
    <col min="1535" max="1535" width="24.28515625" style="7" customWidth="1"/>
    <col min="1536" max="1539" width="0" style="7" hidden="1" customWidth="1"/>
    <col min="1540" max="1540" width="39.28515625" style="7" customWidth="1"/>
    <col min="1541" max="1541" width="29.42578125" style="7" customWidth="1"/>
    <col min="1542" max="1542" width="42.140625" style="7" customWidth="1"/>
    <col min="1543" max="1543" width="38" style="7" customWidth="1"/>
    <col min="1544" max="1545" width="17.42578125" style="7" customWidth="1"/>
    <col min="1546" max="1548" width="17.28515625" style="7" customWidth="1"/>
    <col min="1549" max="1549" width="22.42578125" style="7" customWidth="1"/>
    <col min="1550" max="1553" width="9.140625" style="7"/>
    <col min="1554" max="1554" width="16.5703125" style="7" customWidth="1"/>
    <col min="1555" max="1780" width="9.140625" style="7"/>
    <col min="1781" max="1781" width="2.7109375" style="7" customWidth="1"/>
    <col min="1782" max="1782" width="22.42578125" style="7" customWidth="1"/>
    <col min="1783" max="1783" width="73.140625" style="7" customWidth="1"/>
    <col min="1784" max="1784" width="22.28515625" style="7" customWidth="1"/>
    <col min="1785" max="1785" width="21.5703125" style="7" customWidth="1"/>
    <col min="1786" max="1786" width="21.28515625" style="7" customWidth="1"/>
    <col min="1787" max="1789" width="0" style="7" hidden="1" customWidth="1"/>
    <col min="1790" max="1790" width="27.140625" style="7" customWidth="1"/>
    <col min="1791" max="1791" width="24.28515625" style="7" customWidth="1"/>
    <col min="1792" max="1795" width="0" style="7" hidden="1" customWidth="1"/>
    <col min="1796" max="1796" width="39.28515625" style="7" customWidth="1"/>
    <col min="1797" max="1797" width="29.42578125" style="7" customWidth="1"/>
    <col min="1798" max="1798" width="42.140625" style="7" customWidth="1"/>
    <col min="1799" max="1799" width="38" style="7" customWidth="1"/>
    <col min="1800" max="1801" width="17.42578125" style="7" customWidth="1"/>
    <col min="1802" max="1804" width="17.28515625" style="7" customWidth="1"/>
    <col min="1805" max="1805" width="22.42578125" style="7" customWidth="1"/>
    <col min="1806" max="1809" width="9.140625" style="7"/>
    <col min="1810" max="1810" width="16.5703125" style="7" customWidth="1"/>
    <col min="1811" max="2036" width="9.140625" style="7"/>
    <col min="2037" max="2037" width="2.7109375" style="7" customWidth="1"/>
    <col min="2038" max="2038" width="22.42578125" style="7" customWidth="1"/>
    <col min="2039" max="2039" width="73.140625" style="7" customWidth="1"/>
    <col min="2040" max="2040" width="22.28515625" style="7" customWidth="1"/>
    <col min="2041" max="2041" width="21.5703125" style="7" customWidth="1"/>
    <col min="2042" max="2042" width="21.28515625" style="7" customWidth="1"/>
    <col min="2043" max="2045" width="0" style="7" hidden="1" customWidth="1"/>
    <col min="2046" max="2046" width="27.140625" style="7" customWidth="1"/>
    <col min="2047" max="2047" width="24.28515625" style="7" customWidth="1"/>
    <col min="2048" max="2051" width="0" style="7" hidden="1" customWidth="1"/>
    <col min="2052" max="2052" width="39.28515625" style="7" customWidth="1"/>
    <col min="2053" max="2053" width="29.42578125" style="7" customWidth="1"/>
    <col min="2054" max="2054" width="42.140625" style="7" customWidth="1"/>
    <col min="2055" max="2055" width="38" style="7" customWidth="1"/>
    <col min="2056" max="2057" width="17.42578125" style="7" customWidth="1"/>
    <col min="2058" max="2060" width="17.28515625" style="7" customWidth="1"/>
    <col min="2061" max="2061" width="22.42578125" style="7" customWidth="1"/>
    <col min="2062" max="2065" width="9.140625" style="7"/>
    <col min="2066" max="2066" width="16.5703125" style="7" customWidth="1"/>
    <col min="2067" max="2292" width="9.140625" style="7"/>
    <col min="2293" max="2293" width="2.7109375" style="7" customWidth="1"/>
    <col min="2294" max="2294" width="22.42578125" style="7" customWidth="1"/>
    <col min="2295" max="2295" width="73.140625" style="7" customWidth="1"/>
    <col min="2296" max="2296" width="22.28515625" style="7" customWidth="1"/>
    <col min="2297" max="2297" width="21.5703125" style="7" customWidth="1"/>
    <col min="2298" max="2298" width="21.28515625" style="7" customWidth="1"/>
    <col min="2299" max="2301" width="0" style="7" hidden="1" customWidth="1"/>
    <col min="2302" max="2302" width="27.140625" style="7" customWidth="1"/>
    <col min="2303" max="2303" width="24.28515625" style="7" customWidth="1"/>
    <col min="2304" max="2307" width="0" style="7" hidden="1" customWidth="1"/>
    <col min="2308" max="2308" width="39.28515625" style="7" customWidth="1"/>
    <col min="2309" max="2309" width="29.42578125" style="7" customWidth="1"/>
    <col min="2310" max="2310" width="42.140625" style="7" customWidth="1"/>
    <col min="2311" max="2311" width="38" style="7" customWidth="1"/>
    <col min="2312" max="2313" width="17.42578125" style="7" customWidth="1"/>
    <col min="2314" max="2316" width="17.28515625" style="7" customWidth="1"/>
    <col min="2317" max="2317" width="22.42578125" style="7" customWidth="1"/>
    <col min="2318" max="2321" width="9.140625" style="7"/>
    <col min="2322" max="2322" width="16.5703125" style="7" customWidth="1"/>
    <col min="2323" max="2548" width="9.140625" style="7"/>
    <col min="2549" max="2549" width="2.7109375" style="7" customWidth="1"/>
    <col min="2550" max="2550" width="22.42578125" style="7" customWidth="1"/>
    <col min="2551" max="2551" width="73.140625" style="7" customWidth="1"/>
    <col min="2552" max="2552" width="22.28515625" style="7" customWidth="1"/>
    <col min="2553" max="2553" width="21.5703125" style="7" customWidth="1"/>
    <col min="2554" max="2554" width="21.28515625" style="7" customWidth="1"/>
    <col min="2555" max="2557" width="0" style="7" hidden="1" customWidth="1"/>
    <col min="2558" max="2558" width="27.140625" style="7" customWidth="1"/>
    <col min="2559" max="2559" width="24.28515625" style="7" customWidth="1"/>
    <col min="2560" max="2563" width="0" style="7" hidden="1" customWidth="1"/>
    <col min="2564" max="2564" width="39.28515625" style="7" customWidth="1"/>
    <col min="2565" max="2565" width="29.42578125" style="7" customWidth="1"/>
    <col min="2566" max="2566" width="42.140625" style="7" customWidth="1"/>
    <col min="2567" max="2567" width="38" style="7" customWidth="1"/>
    <col min="2568" max="2569" width="17.42578125" style="7" customWidth="1"/>
    <col min="2570" max="2572" width="17.28515625" style="7" customWidth="1"/>
    <col min="2573" max="2573" width="22.42578125" style="7" customWidth="1"/>
    <col min="2574" max="2577" width="9.140625" style="7"/>
    <col min="2578" max="2578" width="16.5703125" style="7" customWidth="1"/>
    <col min="2579" max="2804" width="9.140625" style="7"/>
    <col min="2805" max="2805" width="2.7109375" style="7" customWidth="1"/>
    <col min="2806" max="2806" width="22.42578125" style="7" customWidth="1"/>
    <col min="2807" max="2807" width="73.140625" style="7" customWidth="1"/>
    <col min="2808" max="2808" width="22.28515625" style="7" customWidth="1"/>
    <col min="2809" max="2809" width="21.5703125" style="7" customWidth="1"/>
    <col min="2810" max="2810" width="21.28515625" style="7" customWidth="1"/>
    <col min="2811" max="2813" width="0" style="7" hidden="1" customWidth="1"/>
    <col min="2814" max="2814" width="27.140625" style="7" customWidth="1"/>
    <col min="2815" max="2815" width="24.28515625" style="7" customWidth="1"/>
    <col min="2816" max="2819" width="0" style="7" hidden="1" customWidth="1"/>
    <col min="2820" max="2820" width="39.28515625" style="7" customWidth="1"/>
    <col min="2821" max="2821" width="29.42578125" style="7" customWidth="1"/>
    <col min="2822" max="2822" width="42.140625" style="7" customWidth="1"/>
    <col min="2823" max="2823" width="38" style="7" customWidth="1"/>
    <col min="2824" max="2825" width="17.42578125" style="7" customWidth="1"/>
    <col min="2826" max="2828" width="17.28515625" style="7" customWidth="1"/>
    <col min="2829" max="2829" width="22.42578125" style="7" customWidth="1"/>
    <col min="2830" max="2833" width="9.140625" style="7"/>
    <col min="2834" max="2834" width="16.5703125" style="7" customWidth="1"/>
    <col min="2835" max="3060" width="9.140625" style="7"/>
    <col min="3061" max="3061" width="2.7109375" style="7" customWidth="1"/>
    <col min="3062" max="3062" width="22.42578125" style="7" customWidth="1"/>
    <col min="3063" max="3063" width="73.140625" style="7" customWidth="1"/>
    <col min="3064" max="3064" width="22.28515625" style="7" customWidth="1"/>
    <col min="3065" max="3065" width="21.5703125" style="7" customWidth="1"/>
    <col min="3066" max="3066" width="21.28515625" style="7" customWidth="1"/>
    <col min="3067" max="3069" width="0" style="7" hidden="1" customWidth="1"/>
    <col min="3070" max="3070" width="27.140625" style="7" customWidth="1"/>
    <col min="3071" max="3071" width="24.28515625" style="7" customWidth="1"/>
    <col min="3072" max="3075" width="0" style="7" hidden="1" customWidth="1"/>
    <col min="3076" max="3076" width="39.28515625" style="7" customWidth="1"/>
    <col min="3077" max="3077" width="29.42578125" style="7" customWidth="1"/>
    <col min="3078" max="3078" width="42.140625" style="7" customWidth="1"/>
    <col min="3079" max="3079" width="38" style="7" customWidth="1"/>
    <col min="3080" max="3081" width="17.42578125" style="7" customWidth="1"/>
    <col min="3082" max="3084" width="17.28515625" style="7" customWidth="1"/>
    <col min="3085" max="3085" width="22.42578125" style="7" customWidth="1"/>
    <col min="3086" max="3089" width="9.140625" style="7"/>
    <col min="3090" max="3090" width="16.5703125" style="7" customWidth="1"/>
    <col min="3091" max="3316" width="9.140625" style="7"/>
    <col min="3317" max="3317" width="2.7109375" style="7" customWidth="1"/>
    <col min="3318" max="3318" width="22.42578125" style="7" customWidth="1"/>
    <col min="3319" max="3319" width="73.140625" style="7" customWidth="1"/>
    <col min="3320" max="3320" width="22.28515625" style="7" customWidth="1"/>
    <col min="3321" max="3321" width="21.5703125" style="7" customWidth="1"/>
    <col min="3322" max="3322" width="21.28515625" style="7" customWidth="1"/>
    <col min="3323" max="3325" width="0" style="7" hidden="1" customWidth="1"/>
    <col min="3326" max="3326" width="27.140625" style="7" customWidth="1"/>
    <col min="3327" max="3327" width="24.28515625" style="7" customWidth="1"/>
    <col min="3328" max="3331" width="0" style="7" hidden="1" customWidth="1"/>
    <col min="3332" max="3332" width="39.28515625" style="7" customWidth="1"/>
    <col min="3333" max="3333" width="29.42578125" style="7" customWidth="1"/>
    <col min="3334" max="3334" width="42.140625" style="7" customWidth="1"/>
    <col min="3335" max="3335" width="38" style="7" customWidth="1"/>
    <col min="3336" max="3337" width="17.42578125" style="7" customWidth="1"/>
    <col min="3338" max="3340" width="17.28515625" style="7" customWidth="1"/>
    <col min="3341" max="3341" width="22.42578125" style="7" customWidth="1"/>
    <col min="3342" max="3345" width="9.140625" style="7"/>
    <col min="3346" max="3346" width="16.5703125" style="7" customWidth="1"/>
    <col min="3347" max="3572" width="9.140625" style="7"/>
    <col min="3573" max="3573" width="2.7109375" style="7" customWidth="1"/>
    <col min="3574" max="3574" width="22.42578125" style="7" customWidth="1"/>
    <col min="3575" max="3575" width="73.140625" style="7" customWidth="1"/>
    <col min="3576" max="3576" width="22.28515625" style="7" customWidth="1"/>
    <col min="3577" max="3577" width="21.5703125" style="7" customWidth="1"/>
    <col min="3578" max="3578" width="21.28515625" style="7" customWidth="1"/>
    <col min="3579" max="3581" width="0" style="7" hidden="1" customWidth="1"/>
    <col min="3582" max="3582" width="27.140625" style="7" customWidth="1"/>
    <col min="3583" max="3583" width="24.28515625" style="7" customWidth="1"/>
    <col min="3584" max="3587" width="0" style="7" hidden="1" customWidth="1"/>
    <col min="3588" max="3588" width="39.28515625" style="7" customWidth="1"/>
    <col min="3589" max="3589" width="29.42578125" style="7" customWidth="1"/>
    <col min="3590" max="3590" width="42.140625" style="7" customWidth="1"/>
    <col min="3591" max="3591" width="38" style="7" customWidth="1"/>
    <col min="3592" max="3593" width="17.42578125" style="7" customWidth="1"/>
    <col min="3594" max="3596" width="17.28515625" style="7" customWidth="1"/>
    <col min="3597" max="3597" width="22.42578125" style="7" customWidth="1"/>
    <col min="3598" max="3601" width="9.140625" style="7"/>
    <col min="3602" max="3602" width="16.5703125" style="7" customWidth="1"/>
    <col min="3603" max="3828" width="9.140625" style="7"/>
    <col min="3829" max="3829" width="2.7109375" style="7" customWidth="1"/>
    <col min="3830" max="3830" width="22.42578125" style="7" customWidth="1"/>
    <col min="3831" max="3831" width="73.140625" style="7" customWidth="1"/>
    <col min="3832" max="3832" width="22.28515625" style="7" customWidth="1"/>
    <col min="3833" max="3833" width="21.5703125" style="7" customWidth="1"/>
    <col min="3834" max="3834" width="21.28515625" style="7" customWidth="1"/>
    <col min="3835" max="3837" width="0" style="7" hidden="1" customWidth="1"/>
    <col min="3838" max="3838" width="27.140625" style="7" customWidth="1"/>
    <col min="3839" max="3839" width="24.28515625" style="7" customWidth="1"/>
    <col min="3840" max="3843" width="0" style="7" hidden="1" customWidth="1"/>
    <col min="3844" max="3844" width="39.28515625" style="7" customWidth="1"/>
    <col min="3845" max="3845" width="29.42578125" style="7" customWidth="1"/>
    <col min="3846" max="3846" width="42.140625" style="7" customWidth="1"/>
    <col min="3847" max="3847" width="38" style="7" customWidth="1"/>
    <col min="3848" max="3849" width="17.42578125" style="7" customWidth="1"/>
    <col min="3850" max="3852" width="17.28515625" style="7" customWidth="1"/>
    <col min="3853" max="3853" width="22.42578125" style="7" customWidth="1"/>
    <col min="3854" max="3857" width="9.140625" style="7"/>
    <col min="3858" max="3858" width="16.5703125" style="7" customWidth="1"/>
    <col min="3859" max="4084" width="9.140625" style="7"/>
    <col min="4085" max="4085" width="2.7109375" style="7" customWidth="1"/>
    <col min="4086" max="4086" width="22.42578125" style="7" customWidth="1"/>
    <col min="4087" max="4087" width="73.140625" style="7" customWidth="1"/>
    <col min="4088" max="4088" width="22.28515625" style="7" customWidth="1"/>
    <col min="4089" max="4089" width="21.5703125" style="7" customWidth="1"/>
    <col min="4090" max="4090" width="21.28515625" style="7" customWidth="1"/>
    <col min="4091" max="4093" width="0" style="7" hidden="1" customWidth="1"/>
    <col min="4094" max="4094" width="27.140625" style="7" customWidth="1"/>
    <col min="4095" max="4095" width="24.28515625" style="7" customWidth="1"/>
    <col min="4096" max="4099" width="0" style="7" hidden="1" customWidth="1"/>
    <col min="4100" max="4100" width="39.28515625" style="7" customWidth="1"/>
    <col min="4101" max="4101" width="29.42578125" style="7" customWidth="1"/>
    <col min="4102" max="4102" width="42.140625" style="7" customWidth="1"/>
    <col min="4103" max="4103" width="38" style="7" customWidth="1"/>
    <col min="4104" max="4105" width="17.42578125" style="7" customWidth="1"/>
    <col min="4106" max="4108" width="17.28515625" style="7" customWidth="1"/>
    <col min="4109" max="4109" width="22.42578125" style="7" customWidth="1"/>
    <col min="4110" max="4113" width="9.140625" style="7"/>
    <col min="4114" max="4114" width="16.5703125" style="7" customWidth="1"/>
    <col min="4115" max="4340" width="9.140625" style="7"/>
    <col min="4341" max="4341" width="2.7109375" style="7" customWidth="1"/>
    <col min="4342" max="4342" width="22.42578125" style="7" customWidth="1"/>
    <col min="4343" max="4343" width="73.140625" style="7" customWidth="1"/>
    <col min="4344" max="4344" width="22.28515625" style="7" customWidth="1"/>
    <col min="4345" max="4345" width="21.5703125" style="7" customWidth="1"/>
    <col min="4346" max="4346" width="21.28515625" style="7" customWidth="1"/>
    <col min="4347" max="4349" width="0" style="7" hidden="1" customWidth="1"/>
    <col min="4350" max="4350" width="27.140625" style="7" customWidth="1"/>
    <col min="4351" max="4351" width="24.28515625" style="7" customWidth="1"/>
    <col min="4352" max="4355" width="0" style="7" hidden="1" customWidth="1"/>
    <col min="4356" max="4356" width="39.28515625" style="7" customWidth="1"/>
    <col min="4357" max="4357" width="29.42578125" style="7" customWidth="1"/>
    <col min="4358" max="4358" width="42.140625" style="7" customWidth="1"/>
    <col min="4359" max="4359" width="38" style="7" customWidth="1"/>
    <col min="4360" max="4361" width="17.42578125" style="7" customWidth="1"/>
    <col min="4362" max="4364" width="17.28515625" style="7" customWidth="1"/>
    <col min="4365" max="4365" width="22.42578125" style="7" customWidth="1"/>
    <col min="4366" max="4369" width="9.140625" style="7"/>
    <col min="4370" max="4370" width="16.5703125" style="7" customWidth="1"/>
    <col min="4371" max="4596" width="9.140625" style="7"/>
    <col min="4597" max="4597" width="2.7109375" style="7" customWidth="1"/>
    <col min="4598" max="4598" width="22.42578125" style="7" customWidth="1"/>
    <col min="4599" max="4599" width="73.140625" style="7" customWidth="1"/>
    <col min="4600" max="4600" width="22.28515625" style="7" customWidth="1"/>
    <col min="4601" max="4601" width="21.5703125" style="7" customWidth="1"/>
    <col min="4602" max="4602" width="21.28515625" style="7" customWidth="1"/>
    <col min="4603" max="4605" width="0" style="7" hidden="1" customWidth="1"/>
    <col min="4606" max="4606" width="27.140625" style="7" customWidth="1"/>
    <col min="4607" max="4607" width="24.28515625" style="7" customWidth="1"/>
    <col min="4608" max="4611" width="0" style="7" hidden="1" customWidth="1"/>
    <col min="4612" max="4612" width="39.28515625" style="7" customWidth="1"/>
    <col min="4613" max="4613" width="29.42578125" style="7" customWidth="1"/>
    <col min="4614" max="4614" width="42.140625" style="7" customWidth="1"/>
    <col min="4615" max="4615" width="38" style="7" customWidth="1"/>
    <col min="4616" max="4617" width="17.42578125" style="7" customWidth="1"/>
    <col min="4618" max="4620" width="17.28515625" style="7" customWidth="1"/>
    <col min="4621" max="4621" width="22.42578125" style="7" customWidth="1"/>
    <col min="4622" max="4625" width="9.140625" style="7"/>
    <col min="4626" max="4626" width="16.5703125" style="7" customWidth="1"/>
    <col min="4627" max="4852" width="9.140625" style="7"/>
    <col min="4853" max="4853" width="2.7109375" style="7" customWidth="1"/>
    <col min="4854" max="4854" width="22.42578125" style="7" customWidth="1"/>
    <col min="4855" max="4855" width="73.140625" style="7" customWidth="1"/>
    <col min="4856" max="4856" width="22.28515625" style="7" customWidth="1"/>
    <col min="4857" max="4857" width="21.5703125" style="7" customWidth="1"/>
    <col min="4858" max="4858" width="21.28515625" style="7" customWidth="1"/>
    <col min="4859" max="4861" width="0" style="7" hidden="1" customWidth="1"/>
    <col min="4862" max="4862" width="27.140625" style="7" customWidth="1"/>
    <col min="4863" max="4863" width="24.28515625" style="7" customWidth="1"/>
    <col min="4864" max="4867" width="0" style="7" hidden="1" customWidth="1"/>
    <col min="4868" max="4868" width="39.28515625" style="7" customWidth="1"/>
    <col min="4869" max="4869" width="29.42578125" style="7" customWidth="1"/>
    <col min="4870" max="4870" width="42.140625" style="7" customWidth="1"/>
    <col min="4871" max="4871" width="38" style="7" customWidth="1"/>
    <col min="4872" max="4873" width="17.42578125" style="7" customWidth="1"/>
    <col min="4874" max="4876" width="17.28515625" style="7" customWidth="1"/>
    <col min="4877" max="4877" width="22.42578125" style="7" customWidth="1"/>
    <col min="4878" max="4881" width="9.140625" style="7"/>
    <col min="4882" max="4882" width="16.5703125" style="7" customWidth="1"/>
    <col min="4883" max="5108" width="9.140625" style="7"/>
    <col min="5109" max="5109" width="2.7109375" style="7" customWidth="1"/>
    <col min="5110" max="5110" width="22.42578125" style="7" customWidth="1"/>
    <col min="5111" max="5111" width="73.140625" style="7" customWidth="1"/>
    <col min="5112" max="5112" width="22.28515625" style="7" customWidth="1"/>
    <col min="5113" max="5113" width="21.5703125" style="7" customWidth="1"/>
    <col min="5114" max="5114" width="21.28515625" style="7" customWidth="1"/>
    <col min="5115" max="5117" width="0" style="7" hidden="1" customWidth="1"/>
    <col min="5118" max="5118" width="27.140625" style="7" customWidth="1"/>
    <col min="5119" max="5119" width="24.28515625" style="7" customWidth="1"/>
    <col min="5120" max="5123" width="0" style="7" hidden="1" customWidth="1"/>
    <col min="5124" max="5124" width="39.28515625" style="7" customWidth="1"/>
    <col min="5125" max="5125" width="29.42578125" style="7" customWidth="1"/>
    <col min="5126" max="5126" width="42.140625" style="7" customWidth="1"/>
    <col min="5127" max="5127" width="38" style="7" customWidth="1"/>
    <col min="5128" max="5129" width="17.42578125" style="7" customWidth="1"/>
    <col min="5130" max="5132" width="17.28515625" style="7" customWidth="1"/>
    <col min="5133" max="5133" width="22.42578125" style="7" customWidth="1"/>
    <col min="5134" max="5137" width="9.140625" style="7"/>
    <col min="5138" max="5138" width="16.5703125" style="7" customWidth="1"/>
    <col min="5139" max="5364" width="9.140625" style="7"/>
    <col min="5365" max="5365" width="2.7109375" style="7" customWidth="1"/>
    <col min="5366" max="5366" width="22.42578125" style="7" customWidth="1"/>
    <col min="5367" max="5367" width="73.140625" style="7" customWidth="1"/>
    <col min="5368" max="5368" width="22.28515625" style="7" customWidth="1"/>
    <col min="5369" max="5369" width="21.5703125" style="7" customWidth="1"/>
    <col min="5370" max="5370" width="21.28515625" style="7" customWidth="1"/>
    <col min="5371" max="5373" width="0" style="7" hidden="1" customWidth="1"/>
    <col min="5374" max="5374" width="27.140625" style="7" customWidth="1"/>
    <col min="5375" max="5375" width="24.28515625" style="7" customWidth="1"/>
    <col min="5376" max="5379" width="0" style="7" hidden="1" customWidth="1"/>
    <col min="5380" max="5380" width="39.28515625" style="7" customWidth="1"/>
    <col min="5381" max="5381" width="29.42578125" style="7" customWidth="1"/>
    <col min="5382" max="5382" width="42.140625" style="7" customWidth="1"/>
    <col min="5383" max="5383" width="38" style="7" customWidth="1"/>
    <col min="5384" max="5385" width="17.42578125" style="7" customWidth="1"/>
    <col min="5386" max="5388" width="17.28515625" style="7" customWidth="1"/>
    <col min="5389" max="5389" width="22.42578125" style="7" customWidth="1"/>
    <col min="5390" max="5393" width="9.140625" style="7"/>
    <col min="5394" max="5394" width="16.5703125" style="7" customWidth="1"/>
    <col min="5395" max="5620" width="9.140625" style="7"/>
    <col min="5621" max="5621" width="2.7109375" style="7" customWidth="1"/>
    <col min="5622" max="5622" width="22.42578125" style="7" customWidth="1"/>
    <col min="5623" max="5623" width="73.140625" style="7" customWidth="1"/>
    <col min="5624" max="5624" width="22.28515625" style="7" customWidth="1"/>
    <col min="5625" max="5625" width="21.5703125" style="7" customWidth="1"/>
    <col min="5626" max="5626" width="21.28515625" style="7" customWidth="1"/>
    <col min="5627" max="5629" width="0" style="7" hidden="1" customWidth="1"/>
    <col min="5630" max="5630" width="27.140625" style="7" customWidth="1"/>
    <col min="5631" max="5631" width="24.28515625" style="7" customWidth="1"/>
    <col min="5632" max="5635" width="0" style="7" hidden="1" customWidth="1"/>
    <col min="5636" max="5636" width="39.28515625" style="7" customWidth="1"/>
    <col min="5637" max="5637" width="29.42578125" style="7" customWidth="1"/>
    <col min="5638" max="5638" width="42.140625" style="7" customWidth="1"/>
    <col min="5639" max="5639" width="38" style="7" customWidth="1"/>
    <col min="5640" max="5641" width="17.42578125" style="7" customWidth="1"/>
    <col min="5642" max="5644" width="17.28515625" style="7" customWidth="1"/>
    <col min="5645" max="5645" width="22.42578125" style="7" customWidth="1"/>
    <col min="5646" max="5649" width="9.140625" style="7"/>
    <col min="5650" max="5650" width="16.5703125" style="7" customWidth="1"/>
    <col min="5651" max="5876" width="9.140625" style="7"/>
    <col min="5877" max="5877" width="2.7109375" style="7" customWidth="1"/>
    <col min="5878" max="5878" width="22.42578125" style="7" customWidth="1"/>
    <col min="5879" max="5879" width="73.140625" style="7" customWidth="1"/>
    <col min="5880" max="5880" width="22.28515625" style="7" customWidth="1"/>
    <col min="5881" max="5881" width="21.5703125" style="7" customWidth="1"/>
    <col min="5882" max="5882" width="21.28515625" style="7" customWidth="1"/>
    <col min="5883" max="5885" width="0" style="7" hidden="1" customWidth="1"/>
    <col min="5886" max="5886" width="27.140625" style="7" customWidth="1"/>
    <col min="5887" max="5887" width="24.28515625" style="7" customWidth="1"/>
    <col min="5888" max="5891" width="0" style="7" hidden="1" customWidth="1"/>
    <col min="5892" max="5892" width="39.28515625" style="7" customWidth="1"/>
    <col min="5893" max="5893" width="29.42578125" style="7" customWidth="1"/>
    <col min="5894" max="5894" width="42.140625" style="7" customWidth="1"/>
    <col min="5895" max="5895" width="38" style="7" customWidth="1"/>
    <col min="5896" max="5897" width="17.42578125" style="7" customWidth="1"/>
    <col min="5898" max="5900" width="17.28515625" style="7" customWidth="1"/>
    <col min="5901" max="5901" width="22.42578125" style="7" customWidth="1"/>
    <col min="5902" max="5905" width="9.140625" style="7"/>
    <col min="5906" max="5906" width="16.5703125" style="7" customWidth="1"/>
    <col min="5907" max="6132" width="9.140625" style="7"/>
    <col min="6133" max="6133" width="2.7109375" style="7" customWidth="1"/>
    <col min="6134" max="6134" width="22.42578125" style="7" customWidth="1"/>
    <col min="6135" max="6135" width="73.140625" style="7" customWidth="1"/>
    <col min="6136" max="6136" width="22.28515625" style="7" customWidth="1"/>
    <col min="6137" max="6137" width="21.5703125" style="7" customWidth="1"/>
    <col min="6138" max="6138" width="21.28515625" style="7" customWidth="1"/>
    <col min="6139" max="6141" width="0" style="7" hidden="1" customWidth="1"/>
    <col min="6142" max="6142" width="27.140625" style="7" customWidth="1"/>
    <col min="6143" max="6143" width="24.28515625" style="7" customWidth="1"/>
    <col min="6144" max="6147" width="0" style="7" hidden="1" customWidth="1"/>
    <col min="6148" max="6148" width="39.28515625" style="7" customWidth="1"/>
    <col min="6149" max="6149" width="29.42578125" style="7" customWidth="1"/>
    <col min="6150" max="6150" width="42.140625" style="7" customWidth="1"/>
    <col min="6151" max="6151" width="38" style="7" customWidth="1"/>
    <col min="6152" max="6153" width="17.42578125" style="7" customWidth="1"/>
    <col min="6154" max="6156" width="17.28515625" style="7" customWidth="1"/>
    <col min="6157" max="6157" width="22.42578125" style="7" customWidth="1"/>
    <col min="6158" max="6161" width="9.140625" style="7"/>
    <col min="6162" max="6162" width="16.5703125" style="7" customWidth="1"/>
    <col min="6163" max="6388" width="9.140625" style="7"/>
    <col min="6389" max="6389" width="2.7109375" style="7" customWidth="1"/>
    <col min="6390" max="6390" width="22.42578125" style="7" customWidth="1"/>
    <col min="6391" max="6391" width="73.140625" style="7" customWidth="1"/>
    <col min="6392" max="6392" width="22.28515625" style="7" customWidth="1"/>
    <col min="6393" max="6393" width="21.5703125" style="7" customWidth="1"/>
    <col min="6394" max="6394" width="21.28515625" style="7" customWidth="1"/>
    <col min="6395" max="6397" width="0" style="7" hidden="1" customWidth="1"/>
    <col min="6398" max="6398" width="27.140625" style="7" customWidth="1"/>
    <col min="6399" max="6399" width="24.28515625" style="7" customWidth="1"/>
    <col min="6400" max="6403" width="0" style="7" hidden="1" customWidth="1"/>
    <col min="6404" max="6404" width="39.28515625" style="7" customWidth="1"/>
    <col min="6405" max="6405" width="29.42578125" style="7" customWidth="1"/>
    <col min="6406" max="6406" width="42.140625" style="7" customWidth="1"/>
    <col min="6407" max="6407" width="38" style="7" customWidth="1"/>
    <col min="6408" max="6409" width="17.42578125" style="7" customWidth="1"/>
    <col min="6410" max="6412" width="17.28515625" style="7" customWidth="1"/>
    <col min="6413" max="6413" width="22.42578125" style="7" customWidth="1"/>
    <col min="6414" max="6417" width="9.140625" style="7"/>
    <col min="6418" max="6418" width="16.5703125" style="7" customWidth="1"/>
    <col min="6419" max="6644" width="9.140625" style="7"/>
    <col min="6645" max="6645" width="2.7109375" style="7" customWidth="1"/>
    <col min="6646" max="6646" width="22.42578125" style="7" customWidth="1"/>
    <col min="6647" max="6647" width="73.140625" style="7" customWidth="1"/>
    <col min="6648" max="6648" width="22.28515625" style="7" customWidth="1"/>
    <col min="6649" max="6649" width="21.5703125" style="7" customWidth="1"/>
    <col min="6650" max="6650" width="21.28515625" style="7" customWidth="1"/>
    <col min="6651" max="6653" width="0" style="7" hidden="1" customWidth="1"/>
    <col min="6654" max="6654" width="27.140625" style="7" customWidth="1"/>
    <col min="6655" max="6655" width="24.28515625" style="7" customWidth="1"/>
    <col min="6656" max="6659" width="0" style="7" hidden="1" customWidth="1"/>
    <col min="6660" max="6660" width="39.28515625" style="7" customWidth="1"/>
    <col min="6661" max="6661" width="29.42578125" style="7" customWidth="1"/>
    <col min="6662" max="6662" width="42.140625" style="7" customWidth="1"/>
    <col min="6663" max="6663" width="38" style="7" customWidth="1"/>
    <col min="6664" max="6665" width="17.42578125" style="7" customWidth="1"/>
    <col min="6666" max="6668" width="17.28515625" style="7" customWidth="1"/>
    <col min="6669" max="6669" width="22.42578125" style="7" customWidth="1"/>
    <col min="6670" max="6673" width="9.140625" style="7"/>
    <col min="6674" max="6674" width="16.5703125" style="7" customWidth="1"/>
    <col min="6675" max="6900" width="9.140625" style="7"/>
    <col min="6901" max="6901" width="2.7109375" style="7" customWidth="1"/>
    <col min="6902" max="6902" width="22.42578125" style="7" customWidth="1"/>
    <col min="6903" max="6903" width="73.140625" style="7" customWidth="1"/>
    <col min="6904" max="6904" width="22.28515625" style="7" customWidth="1"/>
    <col min="6905" max="6905" width="21.5703125" style="7" customWidth="1"/>
    <col min="6906" max="6906" width="21.28515625" style="7" customWidth="1"/>
    <col min="6907" max="6909" width="0" style="7" hidden="1" customWidth="1"/>
    <col min="6910" max="6910" width="27.140625" style="7" customWidth="1"/>
    <col min="6911" max="6911" width="24.28515625" style="7" customWidth="1"/>
    <col min="6912" max="6915" width="0" style="7" hidden="1" customWidth="1"/>
    <col min="6916" max="6916" width="39.28515625" style="7" customWidth="1"/>
    <col min="6917" max="6917" width="29.42578125" style="7" customWidth="1"/>
    <col min="6918" max="6918" width="42.140625" style="7" customWidth="1"/>
    <col min="6919" max="6919" width="38" style="7" customWidth="1"/>
    <col min="6920" max="6921" width="17.42578125" style="7" customWidth="1"/>
    <col min="6922" max="6924" width="17.28515625" style="7" customWidth="1"/>
    <col min="6925" max="6925" width="22.42578125" style="7" customWidth="1"/>
    <col min="6926" max="6929" width="9.140625" style="7"/>
    <col min="6930" max="6930" width="16.5703125" style="7" customWidth="1"/>
    <col min="6931" max="7156" width="9.140625" style="7"/>
    <col min="7157" max="7157" width="2.7109375" style="7" customWidth="1"/>
    <col min="7158" max="7158" width="22.42578125" style="7" customWidth="1"/>
    <col min="7159" max="7159" width="73.140625" style="7" customWidth="1"/>
    <col min="7160" max="7160" width="22.28515625" style="7" customWidth="1"/>
    <col min="7161" max="7161" width="21.5703125" style="7" customWidth="1"/>
    <col min="7162" max="7162" width="21.28515625" style="7" customWidth="1"/>
    <col min="7163" max="7165" width="0" style="7" hidden="1" customWidth="1"/>
    <col min="7166" max="7166" width="27.140625" style="7" customWidth="1"/>
    <col min="7167" max="7167" width="24.28515625" style="7" customWidth="1"/>
    <col min="7168" max="7171" width="0" style="7" hidden="1" customWidth="1"/>
    <col min="7172" max="7172" width="39.28515625" style="7" customWidth="1"/>
    <col min="7173" max="7173" width="29.42578125" style="7" customWidth="1"/>
    <col min="7174" max="7174" width="42.140625" style="7" customWidth="1"/>
    <col min="7175" max="7175" width="38" style="7" customWidth="1"/>
    <col min="7176" max="7177" width="17.42578125" style="7" customWidth="1"/>
    <col min="7178" max="7180" width="17.28515625" style="7" customWidth="1"/>
    <col min="7181" max="7181" width="22.42578125" style="7" customWidth="1"/>
    <col min="7182" max="7185" width="9.140625" style="7"/>
    <col min="7186" max="7186" width="16.5703125" style="7" customWidth="1"/>
    <col min="7187" max="7412" width="9.140625" style="7"/>
    <col min="7413" max="7413" width="2.7109375" style="7" customWidth="1"/>
    <col min="7414" max="7414" width="22.42578125" style="7" customWidth="1"/>
    <col min="7415" max="7415" width="73.140625" style="7" customWidth="1"/>
    <col min="7416" max="7416" width="22.28515625" style="7" customWidth="1"/>
    <col min="7417" max="7417" width="21.5703125" style="7" customWidth="1"/>
    <col min="7418" max="7418" width="21.28515625" style="7" customWidth="1"/>
    <col min="7419" max="7421" width="0" style="7" hidden="1" customWidth="1"/>
    <col min="7422" max="7422" width="27.140625" style="7" customWidth="1"/>
    <col min="7423" max="7423" width="24.28515625" style="7" customWidth="1"/>
    <col min="7424" max="7427" width="0" style="7" hidden="1" customWidth="1"/>
    <col min="7428" max="7428" width="39.28515625" style="7" customWidth="1"/>
    <col min="7429" max="7429" width="29.42578125" style="7" customWidth="1"/>
    <col min="7430" max="7430" width="42.140625" style="7" customWidth="1"/>
    <col min="7431" max="7431" width="38" style="7" customWidth="1"/>
    <col min="7432" max="7433" width="17.42578125" style="7" customWidth="1"/>
    <col min="7434" max="7436" width="17.28515625" style="7" customWidth="1"/>
    <col min="7437" max="7437" width="22.42578125" style="7" customWidth="1"/>
    <col min="7438" max="7441" width="9.140625" style="7"/>
    <col min="7442" max="7442" width="16.5703125" style="7" customWidth="1"/>
    <col min="7443" max="7668" width="9.140625" style="7"/>
    <col min="7669" max="7669" width="2.7109375" style="7" customWidth="1"/>
    <col min="7670" max="7670" width="22.42578125" style="7" customWidth="1"/>
    <col min="7671" max="7671" width="73.140625" style="7" customWidth="1"/>
    <col min="7672" max="7672" width="22.28515625" style="7" customWidth="1"/>
    <col min="7673" max="7673" width="21.5703125" style="7" customWidth="1"/>
    <col min="7674" max="7674" width="21.28515625" style="7" customWidth="1"/>
    <col min="7675" max="7677" width="0" style="7" hidden="1" customWidth="1"/>
    <col min="7678" max="7678" width="27.140625" style="7" customWidth="1"/>
    <col min="7679" max="7679" width="24.28515625" style="7" customWidth="1"/>
    <col min="7680" max="7683" width="0" style="7" hidden="1" customWidth="1"/>
    <col min="7684" max="7684" width="39.28515625" style="7" customWidth="1"/>
    <col min="7685" max="7685" width="29.42578125" style="7" customWidth="1"/>
    <col min="7686" max="7686" width="42.140625" style="7" customWidth="1"/>
    <col min="7687" max="7687" width="38" style="7" customWidth="1"/>
    <col min="7688" max="7689" width="17.42578125" style="7" customWidth="1"/>
    <col min="7690" max="7692" width="17.28515625" style="7" customWidth="1"/>
    <col min="7693" max="7693" width="22.42578125" style="7" customWidth="1"/>
    <col min="7694" max="7697" width="9.140625" style="7"/>
    <col min="7698" max="7698" width="16.5703125" style="7" customWidth="1"/>
    <col min="7699" max="7924" width="9.140625" style="7"/>
    <col min="7925" max="7925" width="2.7109375" style="7" customWidth="1"/>
    <col min="7926" max="7926" width="22.42578125" style="7" customWidth="1"/>
    <col min="7927" max="7927" width="73.140625" style="7" customWidth="1"/>
    <col min="7928" max="7928" width="22.28515625" style="7" customWidth="1"/>
    <col min="7929" max="7929" width="21.5703125" style="7" customWidth="1"/>
    <col min="7930" max="7930" width="21.28515625" style="7" customWidth="1"/>
    <col min="7931" max="7933" width="0" style="7" hidden="1" customWidth="1"/>
    <col min="7934" max="7934" width="27.140625" style="7" customWidth="1"/>
    <col min="7935" max="7935" width="24.28515625" style="7" customWidth="1"/>
    <col min="7936" max="7939" width="0" style="7" hidden="1" customWidth="1"/>
    <col min="7940" max="7940" width="39.28515625" style="7" customWidth="1"/>
    <col min="7941" max="7941" width="29.42578125" style="7" customWidth="1"/>
    <col min="7942" max="7942" width="42.140625" style="7" customWidth="1"/>
    <col min="7943" max="7943" width="38" style="7" customWidth="1"/>
    <col min="7944" max="7945" width="17.42578125" style="7" customWidth="1"/>
    <col min="7946" max="7948" width="17.28515625" style="7" customWidth="1"/>
    <col min="7949" max="7949" width="22.42578125" style="7" customWidth="1"/>
    <col min="7950" max="7953" width="9.140625" style="7"/>
    <col min="7954" max="7954" width="16.5703125" style="7" customWidth="1"/>
    <col min="7955" max="8180" width="9.140625" style="7"/>
    <col min="8181" max="8181" width="2.7109375" style="7" customWidth="1"/>
    <col min="8182" max="8182" width="22.42578125" style="7" customWidth="1"/>
    <col min="8183" max="8183" width="73.140625" style="7" customWidth="1"/>
    <col min="8184" max="8184" width="22.28515625" style="7" customWidth="1"/>
    <col min="8185" max="8185" width="21.5703125" style="7" customWidth="1"/>
    <col min="8186" max="8186" width="21.28515625" style="7" customWidth="1"/>
    <col min="8187" max="8189" width="0" style="7" hidden="1" customWidth="1"/>
    <col min="8190" max="8190" width="27.140625" style="7" customWidth="1"/>
    <col min="8191" max="8191" width="24.28515625" style="7" customWidth="1"/>
    <col min="8192" max="8195" width="0" style="7" hidden="1" customWidth="1"/>
    <col min="8196" max="8196" width="39.28515625" style="7" customWidth="1"/>
    <col min="8197" max="8197" width="29.42578125" style="7" customWidth="1"/>
    <col min="8198" max="8198" width="42.140625" style="7" customWidth="1"/>
    <col min="8199" max="8199" width="38" style="7" customWidth="1"/>
    <col min="8200" max="8201" width="17.42578125" style="7" customWidth="1"/>
    <col min="8202" max="8204" width="17.28515625" style="7" customWidth="1"/>
    <col min="8205" max="8205" width="22.42578125" style="7" customWidth="1"/>
    <col min="8206" max="8209" width="9.140625" style="7"/>
    <col min="8210" max="8210" width="16.5703125" style="7" customWidth="1"/>
    <col min="8211" max="8436" width="9.140625" style="7"/>
    <col min="8437" max="8437" width="2.7109375" style="7" customWidth="1"/>
    <col min="8438" max="8438" width="22.42578125" style="7" customWidth="1"/>
    <col min="8439" max="8439" width="73.140625" style="7" customWidth="1"/>
    <col min="8440" max="8440" width="22.28515625" style="7" customWidth="1"/>
    <col min="8441" max="8441" width="21.5703125" style="7" customWidth="1"/>
    <col min="8442" max="8442" width="21.28515625" style="7" customWidth="1"/>
    <col min="8443" max="8445" width="0" style="7" hidden="1" customWidth="1"/>
    <col min="8446" max="8446" width="27.140625" style="7" customWidth="1"/>
    <col min="8447" max="8447" width="24.28515625" style="7" customWidth="1"/>
    <col min="8448" max="8451" width="0" style="7" hidden="1" customWidth="1"/>
    <col min="8452" max="8452" width="39.28515625" style="7" customWidth="1"/>
    <col min="8453" max="8453" width="29.42578125" style="7" customWidth="1"/>
    <col min="8454" max="8454" width="42.140625" style="7" customWidth="1"/>
    <col min="8455" max="8455" width="38" style="7" customWidth="1"/>
    <col min="8456" max="8457" width="17.42578125" style="7" customWidth="1"/>
    <col min="8458" max="8460" width="17.28515625" style="7" customWidth="1"/>
    <col min="8461" max="8461" width="22.42578125" style="7" customWidth="1"/>
    <col min="8462" max="8465" width="9.140625" style="7"/>
    <col min="8466" max="8466" width="16.5703125" style="7" customWidth="1"/>
    <col min="8467" max="8692" width="9.140625" style="7"/>
    <col min="8693" max="8693" width="2.7109375" style="7" customWidth="1"/>
    <col min="8694" max="8694" width="22.42578125" style="7" customWidth="1"/>
    <col min="8695" max="8695" width="73.140625" style="7" customWidth="1"/>
    <col min="8696" max="8696" width="22.28515625" style="7" customWidth="1"/>
    <col min="8697" max="8697" width="21.5703125" style="7" customWidth="1"/>
    <col min="8698" max="8698" width="21.28515625" style="7" customWidth="1"/>
    <col min="8699" max="8701" width="0" style="7" hidden="1" customWidth="1"/>
    <col min="8702" max="8702" width="27.140625" style="7" customWidth="1"/>
    <col min="8703" max="8703" width="24.28515625" style="7" customWidth="1"/>
    <col min="8704" max="8707" width="0" style="7" hidden="1" customWidth="1"/>
    <col min="8708" max="8708" width="39.28515625" style="7" customWidth="1"/>
    <col min="8709" max="8709" width="29.42578125" style="7" customWidth="1"/>
    <col min="8710" max="8710" width="42.140625" style="7" customWidth="1"/>
    <col min="8711" max="8711" width="38" style="7" customWidth="1"/>
    <col min="8712" max="8713" width="17.42578125" style="7" customWidth="1"/>
    <col min="8714" max="8716" width="17.28515625" style="7" customWidth="1"/>
    <col min="8717" max="8717" width="22.42578125" style="7" customWidth="1"/>
    <col min="8718" max="8721" width="9.140625" style="7"/>
    <col min="8722" max="8722" width="16.5703125" style="7" customWidth="1"/>
    <col min="8723" max="8948" width="9.140625" style="7"/>
    <col min="8949" max="8949" width="2.7109375" style="7" customWidth="1"/>
    <col min="8950" max="8950" width="22.42578125" style="7" customWidth="1"/>
    <col min="8951" max="8951" width="73.140625" style="7" customWidth="1"/>
    <col min="8952" max="8952" width="22.28515625" style="7" customWidth="1"/>
    <col min="8953" max="8953" width="21.5703125" style="7" customWidth="1"/>
    <col min="8954" max="8954" width="21.28515625" style="7" customWidth="1"/>
    <col min="8955" max="8957" width="0" style="7" hidden="1" customWidth="1"/>
    <col min="8958" max="8958" width="27.140625" style="7" customWidth="1"/>
    <col min="8959" max="8959" width="24.28515625" style="7" customWidth="1"/>
    <col min="8960" max="8963" width="0" style="7" hidden="1" customWidth="1"/>
    <col min="8964" max="8964" width="39.28515625" style="7" customWidth="1"/>
    <col min="8965" max="8965" width="29.42578125" style="7" customWidth="1"/>
    <col min="8966" max="8966" width="42.140625" style="7" customWidth="1"/>
    <col min="8967" max="8967" width="38" style="7" customWidth="1"/>
    <col min="8968" max="8969" width="17.42578125" style="7" customWidth="1"/>
    <col min="8970" max="8972" width="17.28515625" style="7" customWidth="1"/>
    <col min="8973" max="8973" width="22.42578125" style="7" customWidth="1"/>
    <col min="8974" max="8977" width="9.140625" style="7"/>
    <col min="8978" max="8978" width="16.5703125" style="7" customWidth="1"/>
    <col min="8979" max="9204" width="9.140625" style="7"/>
    <col min="9205" max="9205" width="2.7109375" style="7" customWidth="1"/>
    <col min="9206" max="9206" width="22.42578125" style="7" customWidth="1"/>
    <col min="9207" max="9207" width="73.140625" style="7" customWidth="1"/>
    <col min="9208" max="9208" width="22.28515625" style="7" customWidth="1"/>
    <col min="9209" max="9209" width="21.5703125" style="7" customWidth="1"/>
    <col min="9210" max="9210" width="21.28515625" style="7" customWidth="1"/>
    <col min="9211" max="9213" width="0" style="7" hidden="1" customWidth="1"/>
    <col min="9214" max="9214" width="27.140625" style="7" customWidth="1"/>
    <col min="9215" max="9215" width="24.28515625" style="7" customWidth="1"/>
    <col min="9216" max="9219" width="0" style="7" hidden="1" customWidth="1"/>
    <col min="9220" max="9220" width="39.28515625" style="7" customWidth="1"/>
    <col min="9221" max="9221" width="29.42578125" style="7" customWidth="1"/>
    <col min="9222" max="9222" width="42.140625" style="7" customWidth="1"/>
    <col min="9223" max="9223" width="38" style="7" customWidth="1"/>
    <col min="9224" max="9225" width="17.42578125" style="7" customWidth="1"/>
    <col min="9226" max="9228" width="17.28515625" style="7" customWidth="1"/>
    <col min="9229" max="9229" width="22.42578125" style="7" customWidth="1"/>
    <col min="9230" max="9233" width="9.140625" style="7"/>
    <col min="9234" max="9234" width="16.5703125" style="7" customWidth="1"/>
    <col min="9235" max="9460" width="9.140625" style="7"/>
    <col min="9461" max="9461" width="2.7109375" style="7" customWidth="1"/>
    <col min="9462" max="9462" width="22.42578125" style="7" customWidth="1"/>
    <col min="9463" max="9463" width="73.140625" style="7" customWidth="1"/>
    <col min="9464" max="9464" width="22.28515625" style="7" customWidth="1"/>
    <col min="9465" max="9465" width="21.5703125" style="7" customWidth="1"/>
    <col min="9466" max="9466" width="21.28515625" style="7" customWidth="1"/>
    <col min="9467" max="9469" width="0" style="7" hidden="1" customWidth="1"/>
    <col min="9470" max="9470" width="27.140625" style="7" customWidth="1"/>
    <col min="9471" max="9471" width="24.28515625" style="7" customWidth="1"/>
    <col min="9472" max="9475" width="0" style="7" hidden="1" customWidth="1"/>
    <col min="9476" max="9476" width="39.28515625" style="7" customWidth="1"/>
    <col min="9477" max="9477" width="29.42578125" style="7" customWidth="1"/>
    <col min="9478" max="9478" width="42.140625" style="7" customWidth="1"/>
    <col min="9479" max="9479" width="38" style="7" customWidth="1"/>
    <col min="9480" max="9481" width="17.42578125" style="7" customWidth="1"/>
    <col min="9482" max="9484" width="17.28515625" style="7" customWidth="1"/>
    <col min="9485" max="9485" width="22.42578125" style="7" customWidth="1"/>
    <col min="9486" max="9489" width="9.140625" style="7"/>
    <col min="9490" max="9490" width="16.5703125" style="7" customWidth="1"/>
    <col min="9491" max="9716" width="9.140625" style="7"/>
    <col min="9717" max="9717" width="2.7109375" style="7" customWidth="1"/>
    <col min="9718" max="9718" width="22.42578125" style="7" customWidth="1"/>
    <col min="9719" max="9719" width="73.140625" style="7" customWidth="1"/>
    <col min="9720" max="9720" width="22.28515625" style="7" customWidth="1"/>
    <col min="9721" max="9721" width="21.5703125" style="7" customWidth="1"/>
    <col min="9722" max="9722" width="21.28515625" style="7" customWidth="1"/>
    <col min="9723" max="9725" width="0" style="7" hidden="1" customWidth="1"/>
    <col min="9726" max="9726" width="27.140625" style="7" customWidth="1"/>
    <col min="9727" max="9727" width="24.28515625" style="7" customWidth="1"/>
    <col min="9728" max="9731" width="0" style="7" hidden="1" customWidth="1"/>
    <col min="9732" max="9732" width="39.28515625" style="7" customWidth="1"/>
    <col min="9733" max="9733" width="29.42578125" style="7" customWidth="1"/>
    <col min="9734" max="9734" width="42.140625" style="7" customWidth="1"/>
    <col min="9735" max="9735" width="38" style="7" customWidth="1"/>
    <col min="9736" max="9737" width="17.42578125" style="7" customWidth="1"/>
    <col min="9738" max="9740" width="17.28515625" style="7" customWidth="1"/>
    <col min="9741" max="9741" width="22.42578125" style="7" customWidth="1"/>
    <col min="9742" max="9745" width="9.140625" style="7"/>
    <col min="9746" max="9746" width="16.5703125" style="7" customWidth="1"/>
    <col min="9747" max="9972" width="9.140625" style="7"/>
    <col min="9973" max="9973" width="2.7109375" style="7" customWidth="1"/>
    <col min="9974" max="9974" width="22.42578125" style="7" customWidth="1"/>
    <col min="9975" max="9975" width="73.140625" style="7" customWidth="1"/>
    <col min="9976" max="9976" width="22.28515625" style="7" customWidth="1"/>
    <col min="9977" max="9977" width="21.5703125" style="7" customWidth="1"/>
    <col min="9978" max="9978" width="21.28515625" style="7" customWidth="1"/>
    <col min="9979" max="9981" width="0" style="7" hidden="1" customWidth="1"/>
    <col min="9982" max="9982" width="27.140625" style="7" customWidth="1"/>
    <col min="9983" max="9983" width="24.28515625" style="7" customWidth="1"/>
    <col min="9984" max="9987" width="0" style="7" hidden="1" customWidth="1"/>
    <col min="9988" max="9988" width="39.28515625" style="7" customWidth="1"/>
    <col min="9989" max="9989" width="29.42578125" style="7" customWidth="1"/>
    <col min="9990" max="9990" width="42.140625" style="7" customWidth="1"/>
    <col min="9991" max="9991" width="38" style="7" customWidth="1"/>
    <col min="9992" max="9993" width="17.42578125" style="7" customWidth="1"/>
    <col min="9994" max="9996" width="17.28515625" style="7" customWidth="1"/>
    <col min="9997" max="9997" width="22.42578125" style="7" customWidth="1"/>
    <col min="9998" max="10001" width="9.140625" style="7"/>
    <col min="10002" max="10002" width="16.5703125" style="7" customWidth="1"/>
    <col min="10003" max="10228" width="9.140625" style="7"/>
    <col min="10229" max="10229" width="2.7109375" style="7" customWidth="1"/>
    <col min="10230" max="10230" width="22.42578125" style="7" customWidth="1"/>
    <col min="10231" max="10231" width="73.140625" style="7" customWidth="1"/>
    <col min="10232" max="10232" width="22.28515625" style="7" customWidth="1"/>
    <col min="10233" max="10233" width="21.5703125" style="7" customWidth="1"/>
    <col min="10234" max="10234" width="21.28515625" style="7" customWidth="1"/>
    <col min="10235" max="10237" width="0" style="7" hidden="1" customWidth="1"/>
    <col min="10238" max="10238" width="27.140625" style="7" customWidth="1"/>
    <col min="10239" max="10239" width="24.28515625" style="7" customWidth="1"/>
    <col min="10240" max="10243" width="0" style="7" hidden="1" customWidth="1"/>
    <col min="10244" max="10244" width="39.28515625" style="7" customWidth="1"/>
    <col min="10245" max="10245" width="29.42578125" style="7" customWidth="1"/>
    <col min="10246" max="10246" width="42.140625" style="7" customWidth="1"/>
    <col min="10247" max="10247" width="38" style="7" customWidth="1"/>
    <col min="10248" max="10249" width="17.42578125" style="7" customWidth="1"/>
    <col min="10250" max="10252" width="17.28515625" style="7" customWidth="1"/>
    <col min="10253" max="10253" width="22.42578125" style="7" customWidth="1"/>
    <col min="10254" max="10257" width="9.140625" style="7"/>
    <col min="10258" max="10258" width="16.5703125" style="7" customWidth="1"/>
    <col min="10259" max="10484" width="9.140625" style="7"/>
    <col min="10485" max="10485" width="2.7109375" style="7" customWidth="1"/>
    <col min="10486" max="10486" width="22.42578125" style="7" customWidth="1"/>
    <col min="10487" max="10487" width="73.140625" style="7" customWidth="1"/>
    <col min="10488" max="10488" width="22.28515625" style="7" customWidth="1"/>
    <col min="10489" max="10489" width="21.5703125" style="7" customWidth="1"/>
    <col min="10490" max="10490" width="21.28515625" style="7" customWidth="1"/>
    <col min="10491" max="10493" width="0" style="7" hidden="1" customWidth="1"/>
    <col min="10494" max="10494" width="27.140625" style="7" customWidth="1"/>
    <col min="10495" max="10495" width="24.28515625" style="7" customWidth="1"/>
    <col min="10496" max="10499" width="0" style="7" hidden="1" customWidth="1"/>
    <col min="10500" max="10500" width="39.28515625" style="7" customWidth="1"/>
    <col min="10501" max="10501" width="29.42578125" style="7" customWidth="1"/>
    <col min="10502" max="10502" width="42.140625" style="7" customWidth="1"/>
    <col min="10503" max="10503" width="38" style="7" customWidth="1"/>
    <col min="10504" max="10505" width="17.42578125" style="7" customWidth="1"/>
    <col min="10506" max="10508" width="17.28515625" style="7" customWidth="1"/>
    <col min="10509" max="10509" width="22.42578125" style="7" customWidth="1"/>
    <col min="10510" max="10513" width="9.140625" style="7"/>
    <col min="10514" max="10514" width="16.5703125" style="7" customWidth="1"/>
    <col min="10515" max="10740" width="9.140625" style="7"/>
    <col min="10741" max="10741" width="2.7109375" style="7" customWidth="1"/>
    <col min="10742" max="10742" width="22.42578125" style="7" customWidth="1"/>
    <col min="10743" max="10743" width="73.140625" style="7" customWidth="1"/>
    <col min="10744" max="10744" width="22.28515625" style="7" customWidth="1"/>
    <col min="10745" max="10745" width="21.5703125" style="7" customWidth="1"/>
    <col min="10746" max="10746" width="21.28515625" style="7" customWidth="1"/>
    <col min="10747" max="10749" width="0" style="7" hidden="1" customWidth="1"/>
    <col min="10750" max="10750" width="27.140625" style="7" customWidth="1"/>
    <col min="10751" max="10751" width="24.28515625" style="7" customWidth="1"/>
    <col min="10752" max="10755" width="0" style="7" hidden="1" customWidth="1"/>
    <col min="10756" max="10756" width="39.28515625" style="7" customWidth="1"/>
    <col min="10757" max="10757" width="29.42578125" style="7" customWidth="1"/>
    <col min="10758" max="10758" width="42.140625" style="7" customWidth="1"/>
    <col min="10759" max="10759" width="38" style="7" customWidth="1"/>
    <col min="10760" max="10761" width="17.42578125" style="7" customWidth="1"/>
    <col min="10762" max="10764" width="17.28515625" style="7" customWidth="1"/>
    <col min="10765" max="10765" width="22.42578125" style="7" customWidth="1"/>
    <col min="10766" max="10769" width="9.140625" style="7"/>
    <col min="10770" max="10770" width="16.5703125" style="7" customWidth="1"/>
    <col min="10771" max="10996" width="9.140625" style="7"/>
    <col min="10997" max="10997" width="2.7109375" style="7" customWidth="1"/>
    <col min="10998" max="10998" width="22.42578125" style="7" customWidth="1"/>
    <col min="10999" max="10999" width="73.140625" style="7" customWidth="1"/>
    <col min="11000" max="11000" width="22.28515625" style="7" customWidth="1"/>
    <col min="11001" max="11001" width="21.5703125" style="7" customWidth="1"/>
    <col min="11002" max="11002" width="21.28515625" style="7" customWidth="1"/>
    <col min="11003" max="11005" width="0" style="7" hidden="1" customWidth="1"/>
    <col min="11006" max="11006" width="27.140625" style="7" customWidth="1"/>
    <col min="11007" max="11007" width="24.28515625" style="7" customWidth="1"/>
    <col min="11008" max="11011" width="0" style="7" hidden="1" customWidth="1"/>
    <col min="11012" max="11012" width="39.28515625" style="7" customWidth="1"/>
    <col min="11013" max="11013" width="29.42578125" style="7" customWidth="1"/>
    <col min="11014" max="11014" width="42.140625" style="7" customWidth="1"/>
    <col min="11015" max="11015" width="38" style="7" customWidth="1"/>
    <col min="11016" max="11017" width="17.42578125" style="7" customWidth="1"/>
    <col min="11018" max="11020" width="17.28515625" style="7" customWidth="1"/>
    <col min="11021" max="11021" width="22.42578125" style="7" customWidth="1"/>
    <col min="11022" max="11025" width="9.140625" style="7"/>
    <col min="11026" max="11026" width="16.5703125" style="7" customWidth="1"/>
    <col min="11027" max="11252" width="9.140625" style="7"/>
    <col min="11253" max="11253" width="2.7109375" style="7" customWidth="1"/>
    <col min="11254" max="11254" width="22.42578125" style="7" customWidth="1"/>
    <col min="11255" max="11255" width="73.140625" style="7" customWidth="1"/>
    <col min="11256" max="11256" width="22.28515625" style="7" customWidth="1"/>
    <col min="11257" max="11257" width="21.5703125" style="7" customWidth="1"/>
    <col min="11258" max="11258" width="21.28515625" style="7" customWidth="1"/>
    <col min="11259" max="11261" width="0" style="7" hidden="1" customWidth="1"/>
    <col min="11262" max="11262" width="27.140625" style="7" customWidth="1"/>
    <col min="11263" max="11263" width="24.28515625" style="7" customWidth="1"/>
    <col min="11264" max="11267" width="0" style="7" hidden="1" customWidth="1"/>
    <col min="11268" max="11268" width="39.28515625" style="7" customWidth="1"/>
    <col min="11269" max="11269" width="29.42578125" style="7" customWidth="1"/>
    <col min="11270" max="11270" width="42.140625" style="7" customWidth="1"/>
    <col min="11271" max="11271" width="38" style="7" customWidth="1"/>
    <col min="11272" max="11273" width="17.42578125" style="7" customWidth="1"/>
    <col min="11274" max="11276" width="17.28515625" style="7" customWidth="1"/>
    <col min="11277" max="11277" width="22.42578125" style="7" customWidth="1"/>
    <col min="11278" max="11281" width="9.140625" style="7"/>
    <col min="11282" max="11282" width="16.5703125" style="7" customWidth="1"/>
    <col min="11283" max="11508" width="9.140625" style="7"/>
    <col min="11509" max="11509" width="2.7109375" style="7" customWidth="1"/>
    <col min="11510" max="11510" width="22.42578125" style="7" customWidth="1"/>
    <col min="11511" max="11511" width="73.140625" style="7" customWidth="1"/>
    <col min="11512" max="11512" width="22.28515625" style="7" customWidth="1"/>
    <col min="11513" max="11513" width="21.5703125" style="7" customWidth="1"/>
    <col min="11514" max="11514" width="21.28515625" style="7" customWidth="1"/>
    <col min="11515" max="11517" width="0" style="7" hidden="1" customWidth="1"/>
    <col min="11518" max="11518" width="27.140625" style="7" customWidth="1"/>
    <col min="11519" max="11519" width="24.28515625" style="7" customWidth="1"/>
    <col min="11520" max="11523" width="0" style="7" hidden="1" customWidth="1"/>
    <col min="11524" max="11524" width="39.28515625" style="7" customWidth="1"/>
    <col min="11525" max="11525" width="29.42578125" style="7" customWidth="1"/>
    <col min="11526" max="11526" width="42.140625" style="7" customWidth="1"/>
    <col min="11527" max="11527" width="38" style="7" customWidth="1"/>
    <col min="11528" max="11529" width="17.42578125" style="7" customWidth="1"/>
    <col min="11530" max="11532" width="17.28515625" style="7" customWidth="1"/>
    <col min="11533" max="11533" width="22.42578125" style="7" customWidth="1"/>
    <col min="11534" max="11537" width="9.140625" style="7"/>
    <col min="11538" max="11538" width="16.5703125" style="7" customWidth="1"/>
    <col min="11539" max="11764" width="9.140625" style="7"/>
    <col min="11765" max="11765" width="2.7109375" style="7" customWidth="1"/>
    <col min="11766" max="11766" width="22.42578125" style="7" customWidth="1"/>
    <col min="11767" max="11767" width="73.140625" style="7" customWidth="1"/>
    <col min="11768" max="11768" width="22.28515625" style="7" customWidth="1"/>
    <col min="11769" max="11769" width="21.5703125" style="7" customWidth="1"/>
    <col min="11770" max="11770" width="21.28515625" style="7" customWidth="1"/>
    <col min="11771" max="11773" width="0" style="7" hidden="1" customWidth="1"/>
    <col min="11774" max="11774" width="27.140625" style="7" customWidth="1"/>
    <col min="11775" max="11775" width="24.28515625" style="7" customWidth="1"/>
    <col min="11776" max="11779" width="0" style="7" hidden="1" customWidth="1"/>
    <col min="11780" max="11780" width="39.28515625" style="7" customWidth="1"/>
    <col min="11781" max="11781" width="29.42578125" style="7" customWidth="1"/>
    <col min="11782" max="11782" width="42.140625" style="7" customWidth="1"/>
    <col min="11783" max="11783" width="38" style="7" customWidth="1"/>
    <col min="11784" max="11785" width="17.42578125" style="7" customWidth="1"/>
    <col min="11786" max="11788" width="17.28515625" style="7" customWidth="1"/>
    <col min="11789" max="11789" width="22.42578125" style="7" customWidth="1"/>
    <col min="11790" max="11793" width="9.140625" style="7"/>
    <col min="11794" max="11794" width="16.5703125" style="7" customWidth="1"/>
    <col min="11795" max="12020" width="9.140625" style="7"/>
    <col min="12021" max="12021" width="2.7109375" style="7" customWidth="1"/>
    <col min="12022" max="12022" width="22.42578125" style="7" customWidth="1"/>
    <col min="12023" max="12023" width="73.140625" style="7" customWidth="1"/>
    <col min="12024" max="12024" width="22.28515625" style="7" customWidth="1"/>
    <col min="12025" max="12025" width="21.5703125" style="7" customWidth="1"/>
    <col min="12026" max="12026" width="21.28515625" style="7" customWidth="1"/>
    <col min="12027" max="12029" width="0" style="7" hidden="1" customWidth="1"/>
    <col min="12030" max="12030" width="27.140625" style="7" customWidth="1"/>
    <col min="12031" max="12031" width="24.28515625" style="7" customWidth="1"/>
    <col min="12032" max="12035" width="0" style="7" hidden="1" customWidth="1"/>
    <col min="12036" max="12036" width="39.28515625" style="7" customWidth="1"/>
    <col min="12037" max="12037" width="29.42578125" style="7" customWidth="1"/>
    <col min="12038" max="12038" width="42.140625" style="7" customWidth="1"/>
    <col min="12039" max="12039" width="38" style="7" customWidth="1"/>
    <col min="12040" max="12041" width="17.42578125" style="7" customWidth="1"/>
    <col min="12042" max="12044" width="17.28515625" style="7" customWidth="1"/>
    <col min="12045" max="12045" width="22.42578125" style="7" customWidth="1"/>
    <col min="12046" max="12049" width="9.140625" style="7"/>
    <col min="12050" max="12050" width="16.5703125" style="7" customWidth="1"/>
    <col min="12051" max="12276" width="9.140625" style="7"/>
    <col min="12277" max="12277" width="2.7109375" style="7" customWidth="1"/>
    <col min="12278" max="12278" width="22.42578125" style="7" customWidth="1"/>
    <col min="12279" max="12279" width="73.140625" style="7" customWidth="1"/>
    <col min="12280" max="12280" width="22.28515625" style="7" customWidth="1"/>
    <col min="12281" max="12281" width="21.5703125" style="7" customWidth="1"/>
    <col min="12282" max="12282" width="21.28515625" style="7" customWidth="1"/>
    <col min="12283" max="12285" width="0" style="7" hidden="1" customWidth="1"/>
    <col min="12286" max="12286" width="27.140625" style="7" customWidth="1"/>
    <col min="12287" max="12287" width="24.28515625" style="7" customWidth="1"/>
    <col min="12288" max="12291" width="0" style="7" hidden="1" customWidth="1"/>
    <col min="12292" max="12292" width="39.28515625" style="7" customWidth="1"/>
    <col min="12293" max="12293" width="29.42578125" style="7" customWidth="1"/>
    <col min="12294" max="12294" width="42.140625" style="7" customWidth="1"/>
    <col min="12295" max="12295" width="38" style="7" customWidth="1"/>
    <col min="12296" max="12297" width="17.42578125" style="7" customWidth="1"/>
    <col min="12298" max="12300" width="17.28515625" style="7" customWidth="1"/>
    <col min="12301" max="12301" width="22.42578125" style="7" customWidth="1"/>
    <col min="12302" max="12305" width="9.140625" style="7"/>
    <col min="12306" max="12306" width="16.5703125" style="7" customWidth="1"/>
    <col min="12307" max="12532" width="9.140625" style="7"/>
    <col min="12533" max="12533" width="2.7109375" style="7" customWidth="1"/>
    <col min="12534" max="12534" width="22.42578125" style="7" customWidth="1"/>
    <col min="12535" max="12535" width="73.140625" style="7" customWidth="1"/>
    <col min="12536" max="12536" width="22.28515625" style="7" customWidth="1"/>
    <col min="12537" max="12537" width="21.5703125" style="7" customWidth="1"/>
    <col min="12538" max="12538" width="21.28515625" style="7" customWidth="1"/>
    <col min="12539" max="12541" width="0" style="7" hidden="1" customWidth="1"/>
    <col min="12542" max="12542" width="27.140625" style="7" customWidth="1"/>
    <col min="12543" max="12543" width="24.28515625" style="7" customWidth="1"/>
    <col min="12544" max="12547" width="0" style="7" hidden="1" customWidth="1"/>
    <col min="12548" max="12548" width="39.28515625" style="7" customWidth="1"/>
    <col min="12549" max="12549" width="29.42578125" style="7" customWidth="1"/>
    <col min="12550" max="12550" width="42.140625" style="7" customWidth="1"/>
    <col min="12551" max="12551" width="38" style="7" customWidth="1"/>
    <col min="12552" max="12553" width="17.42578125" style="7" customWidth="1"/>
    <col min="12554" max="12556" width="17.28515625" style="7" customWidth="1"/>
    <col min="12557" max="12557" width="22.42578125" style="7" customWidth="1"/>
    <col min="12558" max="12561" width="9.140625" style="7"/>
    <col min="12562" max="12562" width="16.5703125" style="7" customWidth="1"/>
    <col min="12563" max="12788" width="9.140625" style="7"/>
    <col min="12789" max="12789" width="2.7109375" style="7" customWidth="1"/>
    <col min="12790" max="12790" width="22.42578125" style="7" customWidth="1"/>
    <col min="12791" max="12791" width="73.140625" style="7" customWidth="1"/>
    <col min="12792" max="12792" width="22.28515625" style="7" customWidth="1"/>
    <col min="12793" max="12793" width="21.5703125" style="7" customWidth="1"/>
    <col min="12794" max="12794" width="21.28515625" style="7" customWidth="1"/>
    <col min="12795" max="12797" width="0" style="7" hidden="1" customWidth="1"/>
    <col min="12798" max="12798" width="27.140625" style="7" customWidth="1"/>
    <col min="12799" max="12799" width="24.28515625" style="7" customWidth="1"/>
    <col min="12800" max="12803" width="0" style="7" hidden="1" customWidth="1"/>
    <col min="12804" max="12804" width="39.28515625" style="7" customWidth="1"/>
    <col min="12805" max="12805" width="29.42578125" style="7" customWidth="1"/>
    <col min="12806" max="12806" width="42.140625" style="7" customWidth="1"/>
    <col min="12807" max="12807" width="38" style="7" customWidth="1"/>
    <col min="12808" max="12809" width="17.42578125" style="7" customWidth="1"/>
    <col min="12810" max="12812" width="17.28515625" style="7" customWidth="1"/>
    <col min="12813" max="12813" width="22.42578125" style="7" customWidth="1"/>
    <col min="12814" max="12817" width="9.140625" style="7"/>
    <col min="12818" max="12818" width="16.5703125" style="7" customWidth="1"/>
    <col min="12819" max="13044" width="9.140625" style="7"/>
    <col min="13045" max="13045" width="2.7109375" style="7" customWidth="1"/>
    <col min="13046" max="13046" width="22.42578125" style="7" customWidth="1"/>
    <col min="13047" max="13047" width="73.140625" style="7" customWidth="1"/>
    <col min="13048" max="13048" width="22.28515625" style="7" customWidth="1"/>
    <col min="13049" max="13049" width="21.5703125" style="7" customWidth="1"/>
    <col min="13050" max="13050" width="21.28515625" style="7" customWidth="1"/>
    <col min="13051" max="13053" width="0" style="7" hidden="1" customWidth="1"/>
    <col min="13054" max="13054" width="27.140625" style="7" customWidth="1"/>
    <col min="13055" max="13055" width="24.28515625" style="7" customWidth="1"/>
    <col min="13056" max="13059" width="0" style="7" hidden="1" customWidth="1"/>
    <col min="13060" max="13060" width="39.28515625" style="7" customWidth="1"/>
    <col min="13061" max="13061" width="29.42578125" style="7" customWidth="1"/>
    <col min="13062" max="13062" width="42.140625" style="7" customWidth="1"/>
    <col min="13063" max="13063" width="38" style="7" customWidth="1"/>
    <col min="13064" max="13065" width="17.42578125" style="7" customWidth="1"/>
    <col min="13066" max="13068" width="17.28515625" style="7" customWidth="1"/>
    <col min="13069" max="13069" width="22.42578125" style="7" customWidth="1"/>
    <col min="13070" max="13073" width="9.140625" style="7"/>
    <col min="13074" max="13074" width="16.5703125" style="7" customWidth="1"/>
    <col min="13075" max="13300" width="9.140625" style="7"/>
    <col min="13301" max="13301" width="2.7109375" style="7" customWidth="1"/>
    <col min="13302" max="13302" width="22.42578125" style="7" customWidth="1"/>
    <col min="13303" max="13303" width="73.140625" style="7" customWidth="1"/>
    <col min="13304" max="13304" width="22.28515625" style="7" customWidth="1"/>
    <col min="13305" max="13305" width="21.5703125" style="7" customWidth="1"/>
    <col min="13306" max="13306" width="21.28515625" style="7" customWidth="1"/>
    <col min="13307" max="13309" width="0" style="7" hidden="1" customWidth="1"/>
    <col min="13310" max="13310" width="27.140625" style="7" customWidth="1"/>
    <col min="13311" max="13311" width="24.28515625" style="7" customWidth="1"/>
    <col min="13312" max="13315" width="0" style="7" hidden="1" customWidth="1"/>
    <col min="13316" max="13316" width="39.28515625" style="7" customWidth="1"/>
    <col min="13317" max="13317" width="29.42578125" style="7" customWidth="1"/>
    <col min="13318" max="13318" width="42.140625" style="7" customWidth="1"/>
    <col min="13319" max="13319" width="38" style="7" customWidth="1"/>
    <col min="13320" max="13321" width="17.42578125" style="7" customWidth="1"/>
    <col min="13322" max="13324" width="17.28515625" style="7" customWidth="1"/>
    <col min="13325" max="13325" width="22.42578125" style="7" customWidth="1"/>
    <col min="13326" max="13329" width="9.140625" style="7"/>
    <col min="13330" max="13330" width="16.5703125" style="7" customWidth="1"/>
    <col min="13331" max="13556" width="9.140625" style="7"/>
    <col min="13557" max="13557" width="2.7109375" style="7" customWidth="1"/>
    <col min="13558" max="13558" width="22.42578125" style="7" customWidth="1"/>
    <col min="13559" max="13559" width="73.140625" style="7" customWidth="1"/>
    <col min="13560" max="13560" width="22.28515625" style="7" customWidth="1"/>
    <col min="13561" max="13561" width="21.5703125" style="7" customWidth="1"/>
    <col min="13562" max="13562" width="21.28515625" style="7" customWidth="1"/>
    <col min="13563" max="13565" width="0" style="7" hidden="1" customWidth="1"/>
    <col min="13566" max="13566" width="27.140625" style="7" customWidth="1"/>
    <col min="13567" max="13567" width="24.28515625" style="7" customWidth="1"/>
    <col min="13568" max="13571" width="0" style="7" hidden="1" customWidth="1"/>
    <col min="13572" max="13572" width="39.28515625" style="7" customWidth="1"/>
    <col min="13573" max="13573" width="29.42578125" style="7" customWidth="1"/>
    <col min="13574" max="13574" width="42.140625" style="7" customWidth="1"/>
    <col min="13575" max="13575" width="38" style="7" customWidth="1"/>
    <col min="13576" max="13577" width="17.42578125" style="7" customWidth="1"/>
    <col min="13578" max="13580" width="17.28515625" style="7" customWidth="1"/>
    <col min="13581" max="13581" width="22.42578125" style="7" customWidth="1"/>
    <col min="13582" max="13585" width="9.140625" style="7"/>
    <col min="13586" max="13586" width="16.5703125" style="7" customWidth="1"/>
    <col min="13587" max="13812" width="9.140625" style="7"/>
    <col min="13813" max="13813" width="2.7109375" style="7" customWidth="1"/>
    <col min="13814" max="13814" width="22.42578125" style="7" customWidth="1"/>
    <col min="13815" max="13815" width="73.140625" style="7" customWidth="1"/>
    <col min="13816" max="13816" width="22.28515625" style="7" customWidth="1"/>
    <col min="13817" max="13817" width="21.5703125" style="7" customWidth="1"/>
    <col min="13818" max="13818" width="21.28515625" style="7" customWidth="1"/>
    <col min="13819" max="13821" width="0" style="7" hidden="1" customWidth="1"/>
    <col min="13822" max="13822" width="27.140625" style="7" customWidth="1"/>
    <col min="13823" max="13823" width="24.28515625" style="7" customWidth="1"/>
    <col min="13824" max="13827" width="0" style="7" hidden="1" customWidth="1"/>
    <col min="13828" max="13828" width="39.28515625" style="7" customWidth="1"/>
    <col min="13829" max="13829" width="29.42578125" style="7" customWidth="1"/>
    <col min="13830" max="13830" width="42.140625" style="7" customWidth="1"/>
    <col min="13831" max="13831" width="38" style="7" customWidth="1"/>
    <col min="13832" max="13833" width="17.42578125" style="7" customWidth="1"/>
    <col min="13834" max="13836" width="17.28515625" style="7" customWidth="1"/>
    <col min="13837" max="13837" width="22.42578125" style="7" customWidth="1"/>
    <col min="13838" max="13841" width="9.140625" style="7"/>
    <col min="13842" max="13842" width="16.5703125" style="7" customWidth="1"/>
    <col min="13843" max="14068" width="9.140625" style="7"/>
    <col min="14069" max="14069" width="2.7109375" style="7" customWidth="1"/>
    <col min="14070" max="14070" width="22.42578125" style="7" customWidth="1"/>
    <col min="14071" max="14071" width="73.140625" style="7" customWidth="1"/>
    <col min="14072" max="14072" width="22.28515625" style="7" customWidth="1"/>
    <col min="14073" max="14073" width="21.5703125" style="7" customWidth="1"/>
    <col min="14074" max="14074" width="21.28515625" style="7" customWidth="1"/>
    <col min="14075" max="14077" width="0" style="7" hidden="1" customWidth="1"/>
    <col min="14078" max="14078" width="27.140625" style="7" customWidth="1"/>
    <col min="14079" max="14079" width="24.28515625" style="7" customWidth="1"/>
    <col min="14080" max="14083" width="0" style="7" hidden="1" customWidth="1"/>
    <col min="14084" max="14084" width="39.28515625" style="7" customWidth="1"/>
    <col min="14085" max="14085" width="29.42578125" style="7" customWidth="1"/>
    <col min="14086" max="14086" width="42.140625" style="7" customWidth="1"/>
    <col min="14087" max="14087" width="38" style="7" customWidth="1"/>
    <col min="14088" max="14089" width="17.42578125" style="7" customWidth="1"/>
    <col min="14090" max="14092" width="17.28515625" style="7" customWidth="1"/>
    <col min="14093" max="14093" width="22.42578125" style="7" customWidth="1"/>
    <col min="14094" max="14097" width="9.140625" style="7"/>
    <col min="14098" max="14098" width="16.5703125" style="7" customWidth="1"/>
    <col min="14099" max="14324" width="9.140625" style="7"/>
    <col min="14325" max="14325" width="2.7109375" style="7" customWidth="1"/>
    <col min="14326" max="14326" width="22.42578125" style="7" customWidth="1"/>
    <col min="14327" max="14327" width="73.140625" style="7" customWidth="1"/>
    <col min="14328" max="14328" width="22.28515625" style="7" customWidth="1"/>
    <col min="14329" max="14329" width="21.5703125" style="7" customWidth="1"/>
    <col min="14330" max="14330" width="21.28515625" style="7" customWidth="1"/>
    <col min="14331" max="14333" width="0" style="7" hidden="1" customWidth="1"/>
    <col min="14334" max="14334" width="27.140625" style="7" customWidth="1"/>
    <col min="14335" max="14335" width="24.28515625" style="7" customWidth="1"/>
    <col min="14336" max="14339" width="0" style="7" hidden="1" customWidth="1"/>
    <col min="14340" max="14340" width="39.28515625" style="7" customWidth="1"/>
    <col min="14341" max="14341" width="29.42578125" style="7" customWidth="1"/>
    <col min="14342" max="14342" width="42.140625" style="7" customWidth="1"/>
    <col min="14343" max="14343" width="38" style="7" customWidth="1"/>
    <col min="14344" max="14345" width="17.42578125" style="7" customWidth="1"/>
    <col min="14346" max="14348" width="17.28515625" style="7" customWidth="1"/>
    <col min="14349" max="14349" width="22.42578125" style="7" customWidth="1"/>
    <col min="14350" max="14353" width="9.140625" style="7"/>
    <col min="14354" max="14354" width="16.5703125" style="7" customWidth="1"/>
    <col min="14355" max="14580" width="9.140625" style="7"/>
    <col min="14581" max="14581" width="2.7109375" style="7" customWidth="1"/>
    <col min="14582" max="14582" width="22.42578125" style="7" customWidth="1"/>
    <col min="14583" max="14583" width="73.140625" style="7" customWidth="1"/>
    <col min="14584" max="14584" width="22.28515625" style="7" customWidth="1"/>
    <col min="14585" max="14585" width="21.5703125" style="7" customWidth="1"/>
    <col min="14586" max="14586" width="21.28515625" style="7" customWidth="1"/>
    <col min="14587" max="14589" width="0" style="7" hidden="1" customWidth="1"/>
    <col min="14590" max="14590" width="27.140625" style="7" customWidth="1"/>
    <col min="14591" max="14591" width="24.28515625" style="7" customWidth="1"/>
    <col min="14592" max="14595" width="0" style="7" hidden="1" customWidth="1"/>
    <col min="14596" max="14596" width="39.28515625" style="7" customWidth="1"/>
    <col min="14597" max="14597" width="29.42578125" style="7" customWidth="1"/>
    <col min="14598" max="14598" width="42.140625" style="7" customWidth="1"/>
    <col min="14599" max="14599" width="38" style="7" customWidth="1"/>
    <col min="14600" max="14601" width="17.42578125" style="7" customWidth="1"/>
    <col min="14602" max="14604" width="17.28515625" style="7" customWidth="1"/>
    <col min="14605" max="14605" width="22.42578125" style="7" customWidth="1"/>
    <col min="14606" max="14609" width="9.140625" style="7"/>
    <col min="14610" max="14610" width="16.5703125" style="7" customWidth="1"/>
    <col min="14611" max="14836" width="9.140625" style="7"/>
    <col min="14837" max="14837" width="2.7109375" style="7" customWidth="1"/>
    <col min="14838" max="14838" width="22.42578125" style="7" customWidth="1"/>
    <col min="14839" max="14839" width="73.140625" style="7" customWidth="1"/>
    <col min="14840" max="14840" width="22.28515625" style="7" customWidth="1"/>
    <col min="14841" max="14841" width="21.5703125" style="7" customWidth="1"/>
    <col min="14842" max="14842" width="21.28515625" style="7" customWidth="1"/>
    <col min="14843" max="14845" width="0" style="7" hidden="1" customWidth="1"/>
    <col min="14846" max="14846" width="27.140625" style="7" customWidth="1"/>
    <col min="14847" max="14847" width="24.28515625" style="7" customWidth="1"/>
    <col min="14848" max="14851" width="0" style="7" hidden="1" customWidth="1"/>
    <col min="14852" max="14852" width="39.28515625" style="7" customWidth="1"/>
    <col min="14853" max="14853" width="29.42578125" style="7" customWidth="1"/>
    <col min="14854" max="14854" width="42.140625" style="7" customWidth="1"/>
    <col min="14855" max="14855" width="38" style="7" customWidth="1"/>
    <col min="14856" max="14857" width="17.42578125" style="7" customWidth="1"/>
    <col min="14858" max="14860" width="17.28515625" style="7" customWidth="1"/>
    <col min="14861" max="14861" width="22.42578125" style="7" customWidth="1"/>
    <col min="14862" max="14865" width="9.140625" style="7"/>
    <col min="14866" max="14866" width="16.5703125" style="7" customWidth="1"/>
    <col min="14867" max="15092" width="9.140625" style="7"/>
    <col min="15093" max="15093" width="2.7109375" style="7" customWidth="1"/>
    <col min="15094" max="15094" width="22.42578125" style="7" customWidth="1"/>
    <col min="15095" max="15095" width="73.140625" style="7" customWidth="1"/>
    <col min="15096" max="15096" width="22.28515625" style="7" customWidth="1"/>
    <col min="15097" max="15097" width="21.5703125" style="7" customWidth="1"/>
    <col min="15098" max="15098" width="21.28515625" style="7" customWidth="1"/>
    <col min="15099" max="15101" width="0" style="7" hidden="1" customWidth="1"/>
    <col min="15102" max="15102" width="27.140625" style="7" customWidth="1"/>
    <col min="15103" max="15103" width="24.28515625" style="7" customWidth="1"/>
    <col min="15104" max="15107" width="0" style="7" hidden="1" customWidth="1"/>
    <col min="15108" max="15108" width="39.28515625" style="7" customWidth="1"/>
    <col min="15109" max="15109" width="29.42578125" style="7" customWidth="1"/>
    <col min="15110" max="15110" width="42.140625" style="7" customWidth="1"/>
    <col min="15111" max="15111" width="38" style="7" customWidth="1"/>
    <col min="15112" max="15113" width="17.42578125" style="7" customWidth="1"/>
    <col min="15114" max="15116" width="17.28515625" style="7" customWidth="1"/>
    <col min="15117" max="15117" width="22.42578125" style="7" customWidth="1"/>
    <col min="15118" max="15121" width="9.140625" style="7"/>
    <col min="15122" max="15122" width="16.5703125" style="7" customWidth="1"/>
    <col min="15123" max="15348" width="9.140625" style="7"/>
    <col min="15349" max="15349" width="2.7109375" style="7" customWidth="1"/>
    <col min="15350" max="15350" width="22.42578125" style="7" customWidth="1"/>
    <col min="15351" max="15351" width="73.140625" style="7" customWidth="1"/>
    <col min="15352" max="15352" width="22.28515625" style="7" customWidth="1"/>
    <col min="15353" max="15353" width="21.5703125" style="7" customWidth="1"/>
    <col min="15354" max="15354" width="21.28515625" style="7" customWidth="1"/>
    <col min="15355" max="15357" width="0" style="7" hidden="1" customWidth="1"/>
    <col min="15358" max="15358" width="27.140625" style="7" customWidth="1"/>
    <col min="15359" max="15359" width="24.28515625" style="7" customWidth="1"/>
    <col min="15360" max="15363" width="0" style="7" hidden="1" customWidth="1"/>
    <col min="15364" max="15364" width="39.28515625" style="7" customWidth="1"/>
    <col min="15365" max="15365" width="29.42578125" style="7" customWidth="1"/>
    <col min="15366" max="15366" width="42.140625" style="7" customWidth="1"/>
    <col min="15367" max="15367" width="38" style="7" customWidth="1"/>
    <col min="15368" max="15369" width="17.42578125" style="7" customWidth="1"/>
    <col min="15370" max="15372" width="17.28515625" style="7" customWidth="1"/>
    <col min="15373" max="15373" width="22.42578125" style="7" customWidth="1"/>
    <col min="15374" max="15377" width="9.140625" style="7"/>
    <col min="15378" max="15378" width="16.5703125" style="7" customWidth="1"/>
    <col min="15379" max="15604" width="9.140625" style="7"/>
    <col min="15605" max="15605" width="2.7109375" style="7" customWidth="1"/>
    <col min="15606" max="15606" width="22.42578125" style="7" customWidth="1"/>
    <col min="15607" max="15607" width="73.140625" style="7" customWidth="1"/>
    <col min="15608" max="15608" width="22.28515625" style="7" customWidth="1"/>
    <col min="15609" max="15609" width="21.5703125" style="7" customWidth="1"/>
    <col min="15610" max="15610" width="21.28515625" style="7" customWidth="1"/>
    <col min="15611" max="15613" width="0" style="7" hidden="1" customWidth="1"/>
    <col min="15614" max="15614" width="27.140625" style="7" customWidth="1"/>
    <col min="15615" max="15615" width="24.28515625" style="7" customWidth="1"/>
    <col min="15616" max="15619" width="0" style="7" hidden="1" customWidth="1"/>
    <col min="15620" max="15620" width="39.28515625" style="7" customWidth="1"/>
    <col min="15621" max="15621" width="29.42578125" style="7" customWidth="1"/>
    <col min="15622" max="15622" width="42.140625" style="7" customWidth="1"/>
    <col min="15623" max="15623" width="38" style="7" customWidth="1"/>
    <col min="15624" max="15625" width="17.42578125" style="7" customWidth="1"/>
    <col min="15626" max="15628" width="17.28515625" style="7" customWidth="1"/>
    <col min="15629" max="15629" width="22.42578125" style="7" customWidth="1"/>
    <col min="15630" max="15633" width="9.140625" style="7"/>
    <col min="15634" max="15634" width="16.5703125" style="7" customWidth="1"/>
    <col min="15635" max="15860" width="9.140625" style="7"/>
    <col min="15861" max="15861" width="2.7109375" style="7" customWidth="1"/>
    <col min="15862" max="15862" width="22.42578125" style="7" customWidth="1"/>
    <col min="15863" max="15863" width="73.140625" style="7" customWidth="1"/>
    <col min="15864" max="15864" width="22.28515625" style="7" customWidth="1"/>
    <col min="15865" max="15865" width="21.5703125" style="7" customWidth="1"/>
    <col min="15866" max="15866" width="21.28515625" style="7" customWidth="1"/>
    <col min="15867" max="15869" width="0" style="7" hidden="1" customWidth="1"/>
    <col min="15870" max="15870" width="27.140625" style="7" customWidth="1"/>
    <col min="15871" max="15871" width="24.28515625" style="7" customWidth="1"/>
    <col min="15872" max="15875" width="0" style="7" hidden="1" customWidth="1"/>
    <col min="15876" max="15876" width="39.28515625" style="7" customWidth="1"/>
    <col min="15877" max="15877" width="29.42578125" style="7" customWidth="1"/>
    <col min="15878" max="15878" width="42.140625" style="7" customWidth="1"/>
    <col min="15879" max="15879" width="38" style="7" customWidth="1"/>
    <col min="15880" max="15881" width="17.42578125" style="7" customWidth="1"/>
    <col min="15882" max="15884" width="17.28515625" style="7" customWidth="1"/>
    <col min="15885" max="15885" width="22.42578125" style="7" customWidth="1"/>
    <col min="15886" max="15889" width="9.140625" style="7"/>
    <col min="15890" max="15890" width="16.5703125" style="7" customWidth="1"/>
    <col min="15891" max="16116" width="9.140625" style="7"/>
    <col min="16117" max="16117" width="2.7109375" style="7" customWidth="1"/>
    <col min="16118" max="16118" width="22.42578125" style="7" customWidth="1"/>
    <col min="16119" max="16119" width="73.140625" style="7" customWidth="1"/>
    <col min="16120" max="16120" width="22.28515625" style="7" customWidth="1"/>
    <col min="16121" max="16121" width="21.5703125" style="7" customWidth="1"/>
    <col min="16122" max="16122" width="21.28515625" style="7" customWidth="1"/>
    <col min="16123" max="16125" width="0" style="7" hidden="1" customWidth="1"/>
    <col min="16126" max="16126" width="27.140625" style="7" customWidth="1"/>
    <col min="16127" max="16127" width="24.28515625" style="7" customWidth="1"/>
    <col min="16128" max="16131" width="0" style="7" hidden="1" customWidth="1"/>
    <col min="16132" max="16132" width="39.28515625" style="7" customWidth="1"/>
    <col min="16133" max="16133" width="29.42578125" style="7" customWidth="1"/>
    <col min="16134" max="16134" width="42.140625" style="7" customWidth="1"/>
    <col min="16135" max="16135" width="38" style="7" customWidth="1"/>
    <col min="16136" max="16137" width="17.42578125" style="7" customWidth="1"/>
    <col min="16138" max="16140" width="17.28515625" style="7" customWidth="1"/>
    <col min="16141" max="16141" width="22.42578125" style="7" customWidth="1"/>
    <col min="16142" max="16145" width="9.140625" style="7"/>
    <col min="16146" max="16146" width="16.5703125" style="7" customWidth="1"/>
    <col min="16147"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42" t="s">
        <v>34</v>
      </c>
      <c r="C11" s="88"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53"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41" t="s">
        <v>37</v>
      </c>
    </row>
    <row r="13" spans="1:18" s="47" customFormat="1" ht="43.5" customHeight="1" x14ac:dyDescent="0.2">
      <c r="A13" s="1"/>
      <c r="B13" s="50" t="s">
        <v>40</v>
      </c>
      <c r="C13" s="53"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1" t="s">
        <v>37</v>
      </c>
    </row>
    <row r="14" spans="1:18" s="47" customFormat="1" ht="77.25" customHeight="1" x14ac:dyDescent="0.2">
      <c r="A14" s="1"/>
      <c r="B14" s="50" t="s">
        <v>42</v>
      </c>
      <c r="C14" s="53"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2" t="s">
        <v>45</v>
      </c>
    </row>
    <row r="15" spans="1:18" s="47" customFormat="1" ht="81.75" customHeight="1" x14ac:dyDescent="0.2">
      <c r="A15" s="1"/>
      <c r="B15" s="50" t="s">
        <v>46</v>
      </c>
      <c r="C15" s="53" t="s">
        <v>47</v>
      </c>
      <c r="D15" s="40">
        <v>11</v>
      </c>
      <c r="E15" s="40">
        <v>12</v>
      </c>
      <c r="F15" s="40" t="s">
        <v>48</v>
      </c>
      <c r="G15" s="40">
        <v>2</v>
      </c>
      <c r="H15" s="38" t="s">
        <v>23</v>
      </c>
      <c r="I15" s="38" t="s">
        <v>24</v>
      </c>
      <c r="J15" s="39">
        <v>13500000</v>
      </c>
      <c r="K15" s="39">
        <v>13500000</v>
      </c>
      <c r="L15" s="38">
        <v>0</v>
      </c>
      <c r="M15" s="38">
        <v>0</v>
      </c>
      <c r="N15" s="38" t="s">
        <v>25</v>
      </c>
      <c r="O15" s="38" t="s">
        <v>26</v>
      </c>
      <c r="P15" s="38" t="s">
        <v>36</v>
      </c>
      <c r="Q15" s="38" t="s">
        <v>44</v>
      </c>
      <c r="R15" s="52" t="s">
        <v>45</v>
      </c>
    </row>
    <row r="16" spans="1:18" s="47" customFormat="1" ht="73.5" customHeight="1" x14ac:dyDescent="0.2">
      <c r="A16" s="1"/>
      <c r="B16" s="50" t="s">
        <v>49</v>
      </c>
      <c r="C16" s="53"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2" t="s">
        <v>45</v>
      </c>
    </row>
    <row r="17" spans="1:18" s="47" customFormat="1" ht="39" customHeight="1" x14ac:dyDescent="0.2">
      <c r="A17" s="1"/>
      <c r="B17" s="50" t="s">
        <v>42</v>
      </c>
      <c r="C17" s="53"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2" t="s">
        <v>45</v>
      </c>
    </row>
    <row r="18" spans="1:18" s="47" customFormat="1" ht="39" customHeight="1" x14ac:dyDescent="0.2">
      <c r="A18" s="1"/>
      <c r="B18" s="50" t="s">
        <v>52</v>
      </c>
      <c r="C18" s="53"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2" t="s">
        <v>45</v>
      </c>
    </row>
    <row r="19" spans="1:18" s="47" customFormat="1" ht="66.75" customHeight="1" x14ac:dyDescent="0.2">
      <c r="A19" s="1"/>
      <c r="B19" s="50"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2" t="s">
        <v>45</v>
      </c>
    </row>
    <row r="20" spans="1:18" s="47" customFormat="1" ht="66.75" customHeight="1" x14ac:dyDescent="0.2">
      <c r="A20" s="1"/>
      <c r="B20" s="50" t="s">
        <v>42</v>
      </c>
      <c r="C20" s="53"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2" t="s">
        <v>45</v>
      </c>
    </row>
    <row r="21" spans="1:18" s="47" customFormat="1" ht="69.75" customHeight="1" x14ac:dyDescent="0.2">
      <c r="A21" s="3"/>
      <c r="B21" s="50"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2" t="s">
        <v>45</v>
      </c>
    </row>
    <row r="22" spans="1:18" s="47" customFormat="1" ht="37.5" customHeight="1" x14ac:dyDescent="0.2">
      <c r="A22" s="1"/>
      <c r="B22" s="50" t="s">
        <v>42</v>
      </c>
      <c r="C22" s="53"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2" t="s">
        <v>45</v>
      </c>
    </row>
    <row r="23" spans="1:18" s="47" customFormat="1" ht="60.75" customHeight="1" x14ac:dyDescent="0.2">
      <c r="A23" s="1"/>
      <c r="B23" s="50" t="s">
        <v>60</v>
      </c>
      <c r="C23" s="53"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5" t="s">
        <v>45</v>
      </c>
    </row>
    <row r="24" spans="1:18" s="47" customFormat="1" ht="51" customHeight="1" x14ac:dyDescent="0.2">
      <c r="A24" s="1"/>
      <c r="B24" s="50" t="s">
        <v>62</v>
      </c>
      <c r="C24" s="53"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5" t="s">
        <v>45</v>
      </c>
    </row>
    <row r="25" spans="1:18" s="47" customFormat="1" ht="67.5" customHeight="1" x14ac:dyDescent="0.2">
      <c r="A25" s="1"/>
      <c r="B25" s="50" t="s">
        <v>64</v>
      </c>
      <c r="C25" s="53"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2" t="s">
        <v>45</v>
      </c>
    </row>
    <row r="26" spans="1:18" s="47" customFormat="1" ht="70.5" customHeight="1" x14ac:dyDescent="0.2">
      <c r="A26" s="1"/>
      <c r="B26" s="50" t="s">
        <v>66</v>
      </c>
      <c r="C26" s="53"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2" t="s">
        <v>45</v>
      </c>
    </row>
    <row r="27" spans="1:18" s="47" customFormat="1" ht="94.5" customHeight="1" x14ac:dyDescent="0.2">
      <c r="A27" s="1"/>
      <c r="B27" s="50" t="s">
        <v>68</v>
      </c>
      <c r="C27" s="53"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2" t="s">
        <v>45</v>
      </c>
    </row>
    <row r="28" spans="1:18" s="47" customFormat="1" ht="94.5" customHeight="1" x14ac:dyDescent="0.2">
      <c r="A28" s="1"/>
      <c r="B28" s="50"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2" t="s">
        <v>45</v>
      </c>
    </row>
    <row r="29" spans="1:18" s="47" customFormat="1" ht="94.5" customHeight="1" x14ac:dyDescent="0.2">
      <c r="A29" s="1"/>
      <c r="B29" s="50" t="s">
        <v>54</v>
      </c>
      <c r="C29" s="53" t="s">
        <v>71</v>
      </c>
      <c r="D29" s="40">
        <v>1</v>
      </c>
      <c r="E29" s="40">
        <v>2</v>
      </c>
      <c r="F29" s="40">
        <v>6</v>
      </c>
      <c r="G29" s="40">
        <v>1</v>
      </c>
      <c r="H29" s="38" t="s">
        <v>23</v>
      </c>
      <c r="I29" s="38" t="s">
        <v>24</v>
      </c>
      <c r="J29" s="39">
        <v>80000000</v>
      </c>
      <c r="K29" s="39">
        <f>J29/6*5</f>
        <v>66666666.666666672</v>
      </c>
      <c r="L29" s="38">
        <v>0</v>
      </c>
      <c r="M29" s="38">
        <v>0</v>
      </c>
      <c r="N29" s="38" t="s">
        <v>25</v>
      </c>
      <c r="O29" s="38" t="s">
        <v>26</v>
      </c>
      <c r="P29" s="38" t="s">
        <v>36</v>
      </c>
      <c r="Q29" s="38" t="s">
        <v>44</v>
      </c>
      <c r="R29" s="52" t="s">
        <v>45</v>
      </c>
    </row>
    <row r="30" spans="1:18" s="47" customFormat="1" ht="54" customHeight="1" x14ac:dyDescent="0.2">
      <c r="A30" s="1"/>
      <c r="B30" s="50" t="s">
        <v>72</v>
      </c>
      <c r="C30" s="53" t="s">
        <v>73</v>
      </c>
      <c r="D30" s="40">
        <v>9</v>
      </c>
      <c r="E30" s="40">
        <v>10</v>
      </c>
      <c r="F30" s="40">
        <v>3</v>
      </c>
      <c r="G30" s="40">
        <v>1</v>
      </c>
      <c r="H30" s="38" t="s">
        <v>23</v>
      </c>
      <c r="I30" s="38" t="s">
        <v>24</v>
      </c>
      <c r="J30" s="39">
        <v>25000000</v>
      </c>
      <c r="K30" s="39">
        <v>25000000</v>
      </c>
      <c r="L30" s="38" t="s">
        <v>24</v>
      </c>
      <c r="M30" s="40">
        <v>0</v>
      </c>
      <c r="N30" s="38" t="s">
        <v>25</v>
      </c>
      <c r="O30" s="38" t="s">
        <v>26</v>
      </c>
      <c r="P30" s="38" t="s">
        <v>36</v>
      </c>
      <c r="Q30" s="40">
        <v>3212151095</v>
      </c>
      <c r="R30" s="52" t="s">
        <v>74</v>
      </c>
    </row>
    <row r="31" spans="1:18" s="47" customFormat="1" ht="71.25" customHeight="1" x14ac:dyDescent="0.2">
      <c r="A31" s="1"/>
      <c r="B31" s="56" t="s">
        <v>75</v>
      </c>
      <c r="C31" s="37" t="s">
        <v>76</v>
      </c>
      <c r="D31" s="38" t="s">
        <v>59</v>
      </c>
      <c r="E31" s="38" t="s">
        <v>77</v>
      </c>
      <c r="F31" s="38" t="s">
        <v>21</v>
      </c>
      <c r="G31" s="38" t="s">
        <v>22</v>
      </c>
      <c r="H31" s="38" t="s">
        <v>23</v>
      </c>
      <c r="I31" s="38" t="s">
        <v>24</v>
      </c>
      <c r="J31" s="39">
        <f>60000000*4</f>
        <v>240000000</v>
      </c>
      <c r="K31" s="39">
        <v>360000000</v>
      </c>
      <c r="L31" s="38" t="s">
        <v>24</v>
      </c>
      <c r="M31" s="40">
        <v>0</v>
      </c>
      <c r="N31" s="38" t="s">
        <v>25</v>
      </c>
      <c r="O31" s="38" t="s">
        <v>26</v>
      </c>
      <c r="P31" s="38" t="s">
        <v>36</v>
      </c>
      <c r="Q31" s="40">
        <v>3212151095</v>
      </c>
      <c r="R31" s="52" t="s">
        <v>74</v>
      </c>
    </row>
    <row r="32" spans="1:18" s="47" customFormat="1" ht="71.25" customHeight="1" x14ac:dyDescent="0.2">
      <c r="A32" s="1"/>
      <c r="B32" s="56" t="s">
        <v>78</v>
      </c>
      <c r="C32" s="37" t="s">
        <v>79</v>
      </c>
      <c r="D32" s="38" t="s">
        <v>77</v>
      </c>
      <c r="E32" s="38" t="s">
        <v>21</v>
      </c>
      <c r="F32" s="38" t="s">
        <v>59</v>
      </c>
      <c r="G32" s="38" t="s">
        <v>22</v>
      </c>
      <c r="H32" s="38" t="s">
        <v>23</v>
      </c>
      <c r="I32" s="38" t="s">
        <v>24</v>
      </c>
      <c r="J32" s="39">
        <v>30000000</v>
      </c>
      <c r="K32" s="39">
        <v>30000000</v>
      </c>
      <c r="L32" s="38" t="s">
        <v>24</v>
      </c>
      <c r="M32" s="40">
        <v>0</v>
      </c>
      <c r="N32" s="38" t="s">
        <v>25</v>
      </c>
      <c r="O32" s="38" t="s">
        <v>26</v>
      </c>
      <c r="P32" s="38" t="s">
        <v>36</v>
      </c>
      <c r="Q32" s="40">
        <v>3212151095</v>
      </c>
      <c r="R32" s="52" t="s">
        <v>74</v>
      </c>
    </row>
    <row r="33" spans="1:18" s="47" customFormat="1" ht="66.75" customHeight="1" x14ac:dyDescent="0.2">
      <c r="A33" s="1"/>
      <c r="B33" s="50" t="s">
        <v>83</v>
      </c>
      <c r="C33" s="37" t="s">
        <v>84</v>
      </c>
      <c r="D33" s="38" t="s">
        <v>59</v>
      </c>
      <c r="E33" s="38" t="s">
        <v>77</v>
      </c>
      <c r="F33" s="38" t="s">
        <v>82</v>
      </c>
      <c r="G33" s="38" t="s">
        <v>22</v>
      </c>
      <c r="H33" s="38" t="s">
        <v>23</v>
      </c>
      <c r="I33" s="38" t="s">
        <v>24</v>
      </c>
      <c r="J33" s="39">
        <v>20000000</v>
      </c>
      <c r="K33" s="39">
        <v>20000000</v>
      </c>
      <c r="L33" s="38" t="s">
        <v>24</v>
      </c>
      <c r="M33" s="40">
        <v>0</v>
      </c>
      <c r="N33" s="38" t="s">
        <v>25</v>
      </c>
      <c r="O33" s="38" t="s">
        <v>26</v>
      </c>
      <c r="P33" s="38" t="s">
        <v>36</v>
      </c>
      <c r="Q33" s="40">
        <v>3212151095</v>
      </c>
      <c r="R33" s="52" t="s">
        <v>74</v>
      </c>
    </row>
    <row r="34" spans="1:18" s="47" customFormat="1" ht="94.5" customHeight="1" x14ac:dyDescent="0.2">
      <c r="A34" s="1"/>
      <c r="B34" s="50" t="s">
        <v>80</v>
      </c>
      <c r="C34" s="37" t="s">
        <v>85</v>
      </c>
      <c r="D34" s="38" t="s">
        <v>22</v>
      </c>
      <c r="E34" s="38" t="s">
        <v>59</v>
      </c>
      <c r="F34" s="38" t="s">
        <v>21</v>
      </c>
      <c r="G34" s="38" t="s">
        <v>22</v>
      </c>
      <c r="H34" s="38" t="s">
        <v>23</v>
      </c>
      <c r="I34" s="38" t="s">
        <v>24</v>
      </c>
      <c r="J34" s="39">
        <v>12800000</v>
      </c>
      <c r="K34" s="39">
        <v>25600000</v>
      </c>
      <c r="L34" s="38" t="s">
        <v>24</v>
      </c>
      <c r="M34" s="40">
        <v>0</v>
      </c>
      <c r="N34" s="38" t="s">
        <v>25</v>
      </c>
      <c r="O34" s="38" t="s">
        <v>26</v>
      </c>
      <c r="P34" s="38" t="s">
        <v>36</v>
      </c>
      <c r="Q34" s="40">
        <v>3212151095</v>
      </c>
      <c r="R34" s="52" t="s">
        <v>74</v>
      </c>
    </row>
    <row r="35" spans="1:18" s="47" customFormat="1" ht="66.75" customHeight="1" x14ac:dyDescent="0.2">
      <c r="A35" s="1"/>
      <c r="B35" s="50" t="s">
        <v>86</v>
      </c>
      <c r="C35" s="37" t="s">
        <v>87</v>
      </c>
      <c r="D35" s="57">
        <v>2</v>
      </c>
      <c r="E35" s="38" t="s">
        <v>77</v>
      </c>
      <c r="F35" s="38" t="s">
        <v>21</v>
      </c>
      <c r="G35" s="38" t="s">
        <v>22</v>
      </c>
      <c r="H35" s="38" t="s">
        <v>23</v>
      </c>
      <c r="I35" s="38" t="s">
        <v>24</v>
      </c>
      <c r="J35" s="39">
        <v>67500000</v>
      </c>
      <c r="K35" s="39">
        <v>67500000</v>
      </c>
      <c r="L35" s="38" t="s">
        <v>24</v>
      </c>
      <c r="M35" s="40">
        <v>0</v>
      </c>
      <c r="N35" s="38" t="s">
        <v>25</v>
      </c>
      <c r="O35" s="38" t="s">
        <v>26</v>
      </c>
      <c r="P35" s="38" t="s">
        <v>36</v>
      </c>
      <c r="Q35" s="40">
        <v>3212151095</v>
      </c>
      <c r="R35" s="52" t="s">
        <v>74</v>
      </c>
    </row>
    <row r="36" spans="1:18" s="47" customFormat="1" ht="94.5" customHeight="1" x14ac:dyDescent="0.2">
      <c r="A36" s="1"/>
      <c r="B36" s="56" t="s">
        <v>88</v>
      </c>
      <c r="C36" s="37" t="s">
        <v>89</v>
      </c>
      <c r="D36" s="38" t="s">
        <v>22</v>
      </c>
      <c r="E36" s="38" t="s">
        <v>59</v>
      </c>
      <c r="F36" s="38" t="s">
        <v>21</v>
      </c>
      <c r="G36" s="38" t="s">
        <v>22</v>
      </c>
      <c r="H36" s="38" t="s">
        <v>23</v>
      </c>
      <c r="I36" s="38" t="s">
        <v>24</v>
      </c>
      <c r="J36" s="39">
        <v>24400000</v>
      </c>
      <c r="K36" s="39">
        <v>24400000</v>
      </c>
      <c r="L36" s="38" t="s">
        <v>24</v>
      </c>
      <c r="M36" s="40">
        <v>0</v>
      </c>
      <c r="N36" s="38" t="s">
        <v>25</v>
      </c>
      <c r="O36" s="38" t="s">
        <v>26</v>
      </c>
      <c r="P36" s="38" t="s">
        <v>36</v>
      </c>
      <c r="Q36" s="40">
        <v>3212151095</v>
      </c>
      <c r="R36" s="52" t="s">
        <v>74</v>
      </c>
    </row>
    <row r="37" spans="1:18" s="47" customFormat="1" ht="63.75" customHeight="1" x14ac:dyDescent="0.2">
      <c r="A37" s="1"/>
      <c r="B37" s="50" t="s">
        <v>90</v>
      </c>
      <c r="C37" s="53" t="s">
        <v>91</v>
      </c>
      <c r="D37" s="40">
        <v>7</v>
      </c>
      <c r="E37" s="40">
        <v>8</v>
      </c>
      <c r="F37" s="40">
        <v>1</v>
      </c>
      <c r="G37" s="40">
        <v>1</v>
      </c>
      <c r="H37" s="38" t="s">
        <v>23</v>
      </c>
      <c r="I37" s="38" t="s">
        <v>24</v>
      </c>
      <c r="J37" s="39">
        <v>20000000</v>
      </c>
      <c r="K37" s="39">
        <v>20000000</v>
      </c>
      <c r="L37" s="38" t="s">
        <v>24</v>
      </c>
      <c r="M37" s="40">
        <v>0</v>
      </c>
      <c r="N37" s="38" t="s">
        <v>25</v>
      </c>
      <c r="O37" s="38" t="s">
        <v>26</v>
      </c>
      <c r="P37" s="38" t="s">
        <v>36</v>
      </c>
      <c r="Q37" s="40">
        <v>3212151095</v>
      </c>
      <c r="R37" s="51" t="s">
        <v>74</v>
      </c>
    </row>
    <row r="38" spans="1:18" s="47" customFormat="1" ht="51" customHeight="1" x14ac:dyDescent="0.2">
      <c r="A38" s="1"/>
      <c r="B38" s="50" t="s">
        <v>92</v>
      </c>
      <c r="C38" s="70" t="s">
        <v>93</v>
      </c>
      <c r="D38" s="40">
        <v>3</v>
      </c>
      <c r="E38" s="40">
        <v>4</v>
      </c>
      <c r="F38" s="40">
        <v>4</v>
      </c>
      <c r="G38" s="40">
        <v>1</v>
      </c>
      <c r="H38" s="38" t="s">
        <v>23</v>
      </c>
      <c r="I38" s="38" t="s">
        <v>24</v>
      </c>
      <c r="J38" s="39">
        <v>40000000</v>
      </c>
      <c r="K38" s="39">
        <v>50000000</v>
      </c>
      <c r="L38" s="40">
        <v>0</v>
      </c>
      <c r="M38" s="40">
        <v>0</v>
      </c>
      <c r="N38" s="38" t="s">
        <v>25</v>
      </c>
      <c r="O38" s="38" t="s">
        <v>26</v>
      </c>
      <c r="P38" s="38" t="s">
        <v>36</v>
      </c>
      <c r="Q38" s="38" t="s">
        <v>94</v>
      </c>
      <c r="R38" s="55" t="s">
        <v>95</v>
      </c>
    </row>
    <row r="39" spans="1:18" s="47" customFormat="1" ht="69.75" customHeight="1" x14ac:dyDescent="0.2">
      <c r="A39" s="1"/>
      <c r="B39" s="50" t="s">
        <v>96</v>
      </c>
      <c r="C39" s="70" t="s">
        <v>97</v>
      </c>
      <c r="D39" s="40">
        <v>3</v>
      </c>
      <c r="E39" s="40">
        <v>4</v>
      </c>
      <c r="F39" s="40">
        <v>6</v>
      </c>
      <c r="G39" s="40">
        <v>1</v>
      </c>
      <c r="H39" s="38" t="s">
        <v>23</v>
      </c>
      <c r="I39" s="38" t="s">
        <v>24</v>
      </c>
      <c r="J39" s="39">
        <f>75000000*6</f>
        <v>450000000</v>
      </c>
      <c r="K39" s="39">
        <f>75000000*3</f>
        <v>225000000</v>
      </c>
      <c r="L39" s="40">
        <v>0</v>
      </c>
      <c r="M39" s="40">
        <v>0</v>
      </c>
      <c r="N39" s="38" t="s">
        <v>25</v>
      </c>
      <c r="O39" s="38" t="s">
        <v>26</v>
      </c>
      <c r="P39" s="38" t="s">
        <v>36</v>
      </c>
      <c r="Q39" s="38" t="s">
        <v>94</v>
      </c>
      <c r="R39" s="55" t="s">
        <v>95</v>
      </c>
    </row>
    <row r="40" spans="1:18" s="47" customFormat="1" ht="72.75" customHeight="1" x14ac:dyDescent="0.2">
      <c r="A40" s="1"/>
      <c r="B40" s="50" t="s">
        <v>98</v>
      </c>
      <c r="C40" s="70" t="s">
        <v>99</v>
      </c>
      <c r="D40" s="40">
        <v>1</v>
      </c>
      <c r="E40" s="40">
        <v>3</v>
      </c>
      <c r="F40" s="40">
        <v>4</v>
      </c>
      <c r="G40" s="40">
        <v>1</v>
      </c>
      <c r="H40" s="38" t="s">
        <v>23</v>
      </c>
      <c r="I40" s="38" t="s">
        <v>24</v>
      </c>
      <c r="J40" s="39">
        <f>150000000*4</f>
        <v>600000000</v>
      </c>
      <c r="K40" s="39">
        <f>6*150000000</f>
        <v>900000000</v>
      </c>
      <c r="L40" s="40">
        <v>0</v>
      </c>
      <c r="M40" s="40">
        <v>0</v>
      </c>
      <c r="N40" s="38" t="s">
        <v>25</v>
      </c>
      <c r="O40" s="38" t="s">
        <v>26</v>
      </c>
      <c r="P40" s="38" t="s">
        <v>36</v>
      </c>
      <c r="Q40" s="38" t="s">
        <v>94</v>
      </c>
      <c r="R40" s="55" t="s">
        <v>95</v>
      </c>
    </row>
    <row r="41" spans="1:18" s="47" customFormat="1" ht="76.5" customHeight="1" x14ac:dyDescent="0.2">
      <c r="A41" s="1"/>
      <c r="B41" s="50" t="s">
        <v>100</v>
      </c>
      <c r="C41" s="70" t="s">
        <v>101</v>
      </c>
      <c r="D41" s="58">
        <v>1</v>
      </c>
      <c r="E41" s="58">
        <v>2</v>
      </c>
      <c r="F41" s="58">
        <v>1</v>
      </c>
      <c r="G41" s="58">
        <v>1</v>
      </c>
      <c r="H41" s="59" t="s">
        <v>23</v>
      </c>
      <c r="I41" s="59" t="s">
        <v>24</v>
      </c>
      <c r="J41" s="39">
        <v>20000000</v>
      </c>
      <c r="K41" s="39">
        <v>20000000</v>
      </c>
      <c r="L41" s="59">
        <v>0</v>
      </c>
      <c r="M41" s="59">
        <v>0</v>
      </c>
      <c r="N41" s="59" t="s">
        <v>25</v>
      </c>
      <c r="O41" s="59" t="s">
        <v>26</v>
      </c>
      <c r="P41" s="38" t="s">
        <v>36</v>
      </c>
      <c r="Q41" s="59" t="s">
        <v>44</v>
      </c>
      <c r="R41" s="51" t="s">
        <v>95</v>
      </c>
    </row>
    <row r="42" spans="1:18" s="47" customFormat="1" ht="94.5" customHeight="1" x14ac:dyDescent="0.2">
      <c r="A42" s="1"/>
      <c r="B42" s="50" t="s">
        <v>102</v>
      </c>
      <c r="C42" s="70" t="s">
        <v>103</v>
      </c>
      <c r="D42" s="40">
        <v>8</v>
      </c>
      <c r="E42" s="40">
        <v>8</v>
      </c>
      <c r="F42" s="40">
        <v>2</v>
      </c>
      <c r="G42" s="40">
        <v>1</v>
      </c>
      <c r="H42" s="38" t="s">
        <v>23</v>
      </c>
      <c r="I42" s="38" t="s">
        <v>24</v>
      </c>
      <c r="J42" s="39">
        <v>1230000000</v>
      </c>
      <c r="K42" s="39">
        <v>1230000000</v>
      </c>
      <c r="L42" s="40">
        <v>0</v>
      </c>
      <c r="M42" s="40">
        <v>0</v>
      </c>
      <c r="N42" s="38" t="s">
        <v>25</v>
      </c>
      <c r="O42" s="38" t="s">
        <v>26</v>
      </c>
      <c r="P42" s="38" t="s">
        <v>36</v>
      </c>
      <c r="Q42" s="38" t="s">
        <v>94</v>
      </c>
      <c r="R42" s="55" t="s">
        <v>95</v>
      </c>
    </row>
    <row r="43" spans="1:18" s="47" customFormat="1" ht="94.5" customHeight="1" x14ac:dyDescent="0.2">
      <c r="A43" s="1"/>
      <c r="B43" s="50" t="s">
        <v>102</v>
      </c>
      <c r="C43" s="70" t="s">
        <v>104</v>
      </c>
      <c r="D43" s="40">
        <v>1</v>
      </c>
      <c r="E43" s="40">
        <v>2</v>
      </c>
      <c r="F43" s="40">
        <v>3</v>
      </c>
      <c r="G43" s="40">
        <v>1</v>
      </c>
      <c r="H43" s="38" t="s">
        <v>23</v>
      </c>
      <c r="I43" s="38" t="s">
        <v>24</v>
      </c>
      <c r="J43" s="39">
        <v>122022960</v>
      </c>
      <c r="K43" s="39">
        <v>122022960</v>
      </c>
      <c r="L43" s="40">
        <v>0</v>
      </c>
      <c r="M43" s="40">
        <v>0</v>
      </c>
      <c r="N43" s="38" t="s">
        <v>25</v>
      </c>
      <c r="O43" s="38" t="s">
        <v>26</v>
      </c>
      <c r="P43" s="38" t="s">
        <v>36</v>
      </c>
      <c r="Q43" s="38" t="s">
        <v>94</v>
      </c>
      <c r="R43" s="55" t="s">
        <v>95</v>
      </c>
    </row>
    <row r="44" spans="1:18" s="47" customFormat="1" ht="94.5" customHeight="1" x14ac:dyDescent="0.2">
      <c r="A44" s="1"/>
      <c r="B44" s="50" t="s">
        <v>105</v>
      </c>
      <c r="C44" s="70" t="s">
        <v>106</v>
      </c>
      <c r="D44" s="40">
        <v>5</v>
      </c>
      <c r="E44" s="40">
        <v>6</v>
      </c>
      <c r="F44" s="40">
        <v>1</v>
      </c>
      <c r="G44" s="40">
        <v>1</v>
      </c>
      <c r="H44" s="38" t="s">
        <v>23</v>
      </c>
      <c r="I44" s="38" t="s">
        <v>24</v>
      </c>
      <c r="J44" s="39">
        <f>21000000*6</f>
        <v>126000000</v>
      </c>
      <c r="K44" s="39">
        <f>J44/6*1</f>
        <v>21000000</v>
      </c>
      <c r="L44" s="40">
        <v>0</v>
      </c>
      <c r="M44" s="40">
        <v>0</v>
      </c>
      <c r="N44" s="38" t="s">
        <v>25</v>
      </c>
      <c r="O44" s="38" t="s">
        <v>26</v>
      </c>
      <c r="P44" s="38" t="s">
        <v>36</v>
      </c>
      <c r="Q44" s="40">
        <v>3006589235</v>
      </c>
      <c r="R44" s="41" t="s">
        <v>107</v>
      </c>
    </row>
    <row r="45" spans="1:18" s="47" customFormat="1" ht="67.5" customHeight="1" x14ac:dyDescent="0.2">
      <c r="A45" s="1"/>
      <c r="B45" s="50" t="s">
        <v>108</v>
      </c>
      <c r="C45" s="70" t="s">
        <v>109</v>
      </c>
      <c r="D45" s="40">
        <v>8</v>
      </c>
      <c r="E45" s="40">
        <v>9</v>
      </c>
      <c r="F45" s="40">
        <v>6</v>
      </c>
      <c r="G45" s="40">
        <v>1</v>
      </c>
      <c r="H45" s="38" t="s">
        <v>23</v>
      </c>
      <c r="I45" s="38" t="s">
        <v>24</v>
      </c>
      <c r="J45" s="39">
        <v>10000000</v>
      </c>
      <c r="K45" s="39">
        <v>10000000</v>
      </c>
      <c r="L45" s="40">
        <v>0</v>
      </c>
      <c r="M45" s="40">
        <v>0</v>
      </c>
      <c r="N45" s="38" t="s">
        <v>25</v>
      </c>
      <c r="O45" s="38" t="s">
        <v>26</v>
      </c>
      <c r="P45" s="38" t="s">
        <v>36</v>
      </c>
      <c r="Q45" s="40">
        <v>3006589235</v>
      </c>
      <c r="R45" s="41" t="s">
        <v>107</v>
      </c>
    </row>
    <row r="46" spans="1:18" s="47" customFormat="1" ht="75" customHeight="1" x14ac:dyDescent="0.2">
      <c r="A46" s="1"/>
      <c r="B46" s="50" t="s">
        <v>110</v>
      </c>
      <c r="C46" s="54" t="s">
        <v>111</v>
      </c>
      <c r="D46" s="40">
        <v>2</v>
      </c>
      <c r="E46" s="40">
        <v>3</v>
      </c>
      <c r="F46" s="40">
        <v>4</v>
      </c>
      <c r="G46" s="40">
        <v>0</v>
      </c>
      <c r="H46" s="38" t="s">
        <v>23</v>
      </c>
      <c r="I46" s="38" t="s">
        <v>24</v>
      </c>
      <c r="J46" s="39">
        <v>50000000</v>
      </c>
      <c r="K46" s="39">
        <v>75000000</v>
      </c>
      <c r="L46" s="40">
        <v>0</v>
      </c>
      <c r="M46" s="40">
        <v>0</v>
      </c>
      <c r="N46" s="38" t="s">
        <v>25</v>
      </c>
      <c r="O46" s="38" t="s">
        <v>26</v>
      </c>
      <c r="P46" s="38" t="s">
        <v>36</v>
      </c>
      <c r="Q46" s="40">
        <v>3006589235</v>
      </c>
      <c r="R46" s="41" t="s">
        <v>107</v>
      </c>
    </row>
    <row r="47" spans="1:18" s="47" customFormat="1" ht="57.75" customHeight="1" x14ac:dyDescent="0.2">
      <c r="A47" s="1"/>
      <c r="B47" s="50" t="s">
        <v>112</v>
      </c>
      <c r="C47" s="70" t="s">
        <v>113</v>
      </c>
      <c r="D47" s="40">
        <v>5</v>
      </c>
      <c r="E47" s="40">
        <v>6</v>
      </c>
      <c r="F47" s="40">
        <v>1</v>
      </c>
      <c r="G47" s="40">
        <v>1</v>
      </c>
      <c r="H47" s="38" t="s">
        <v>23</v>
      </c>
      <c r="I47" s="38" t="s">
        <v>24</v>
      </c>
      <c r="J47" s="39">
        <v>30000000</v>
      </c>
      <c r="K47" s="39">
        <v>30000000</v>
      </c>
      <c r="L47" s="40">
        <v>0</v>
      </c>
      <c r="M47" s="40">
        <v>0</v>
      </c>
      <c r="N47" s="38" t="s">
        <v>25</v>
      </c>
      <c r="O47" s="38" t="s">
        <v>26</v>
      </c>
      <c r="P47" s="38" t="s">
        <v>36</v>
      </c>
      <c r="Q47" s="40">
        <v>3006589235</v>
      </c>
      <c r="R47" s="41" t="s">
        <v>107</v>
      </c>
    </row>
    <row r="48" spans="1:18" s="47" customFormat="1" ht="94.5" customHeight="1" x14ac:dyDescent="0.2">
      <c r="A48" s="1"/>
      <c r="B48" s="50" t="s">
        <v>114</v>
      </c>
      <c r="C48" s="54" t="s">
        <v>115</v>
      </c>
      <c r="D48" s="40">
        <v>8</v>
      </c>
      <c r="E48" s="40">
        <v>9</v>
      </c>
      <c r="F48" s="40">
        <v>1</v>
      </c>
      <c r="G48" s="40">
        <v>1</v>
      </c>
      <c r="H48" s="38" t="s">
        <v>23</v>
      </c>
      <c r="I48" s="38" t="s">
        <v>24</v>
      </c>
      <c r="J48" s="39">
        <v>84400000</v>
      </c>
      <c r="K48" s="39">
        <v>84400000</v>
      </c>
      <c r="L48" s="40">
        <v>0</v>
      </c>
      <c r="M48" s="40">
        <v>0</v>
      </c>
      <c r="N48" s="38" t="s">
        <v>25</v>
      </c>
      <c r="O48" s="38" t="s">
        <v>26</v>
      </c>
      <c r="P48" s="38" t="s">
        <v>36</v>
      </c>
      <c r="Q48" s="40">
        <v>3006589235</v>
      </c>
      <c r="R48" s="41" t="s">
        <v>107</v>
      </c>
    </row>
    <row r="49" spans="1:18" s="47" customFormat="1" ht="54.75" customHeight="1" x14ac:dyDescent="0.2">
      <c r="A49" s="1"/>
      <c r="B49" s="50" t="s">
        <v>116</v>
      </c>
      <c r="C49" s="54" t="s">
        <v>117</v>
      </c>
      <c r="D49" s="40">
        <v>4</v>
      </c>
      <c r="E49" s="40">
        <v>5</v>
      </c>
      <c r="F49" s="40">
        <v>1</v>
      </c>
      <c r="G49" s="40">
        <v>1</v>
      </c>
      <c r="H49" s="38" t="s">
        <v>23</v>
      </c>
      <c r="I49" s="38" t="s">
        <v>24</v>
      </c>
      <c r="J49" s="39">
        <v>150000000</v>
      </c>
      <c r="K49" s="39">
        <v>150000000</v>
      </c>
      <c r="L49" s="40">
        <v>0</v>
      </c>
      <c r="M49" s="40">
        <v>0</v>
      </c>
      <c r="N49" s="38" t="s">
        <v>25</v>
      </c>
      <c r="O49" s="38" t="s">
        <v>26</v>
      </c>
      <c r="P49" s="38" t="s">
        <v>36</v>
      </c>
      <c r="Q49" s="40">
        <v>3006589235</v>
      </c>
      <c r="R49" s="41" t="s">
        <v>107</v>
      </c>
    </row>
    <row r="50" spans="1:18" s="47" customFormat="1" ht="61.5" customHeight="1" x14ac:dyDescent="0.2">
      <c r="A50" s="1"/>
      <c r="B50" s="50" t="s">
        <v>118</v>
      </c>
      <c r="C50" s="54" t="s">
        <v>119</v>
      </c>
      <c r="D50" s="40">
        <v>10</v>
      </c>
      <c r="E50" s="40">
        <v>11</v>
      </c>
      <c r="F50" s="40">
        <v>2</v>
      </c>
      <c r="G50" s="40">
        <v>1</v>
      </c>
      <c r="H50" s="38" t="s">
        <v>23</v>
      </c>
      <c r="I50" s="38" t="s">
        <v>24</v>
      </c>
      <c r="J50" s="39">
        <v>32000000</v>
      </c>
      <c r="K50" s="39">
        <v>32000000</v>
      </c>
      <c r="L50" s="40">
        <v>0</v>
      </c>
      <c r="M50" s="40">
        <v>0</v>
      </c>
      <c r="N50" s="38" t="s">
        <v>25</v>
      </c>
      <c r="O50" s="38" t="s">
        <v>26</v>
      </c>
      <c r="P50" s="38" t="s">
        <v>36</v>
      </c>
      <c r="Q50" s="40">
        <v>3006589235</v>
      </c>
      <c r="R50" s="41" t="s">
        <v>107</v>
      </c>
    </row>
    <row r="51" spans="1:18" s="47" customFormat="1" ht="80.25" customHeight="1" x14ac:dyDescent="0.2">
      <c r="A51" s="1"/>
      <c r="B51" s="50" t="s">
        <v>120</v>
      </c>
      <c r="C51" s="70" t="s">
        <v>121</v>
      </c>
      <c r="D51" s="40">
        <v>1</v>
      </c>
      <c r="E51" s="40">
        <v>2</v>
      </c>
      <c r="F51" s="40">
        <v>6</v>
      </c>
      <c r="G51" s="40">
        <v>1</v>
      </c>
      <c r="H51" s="38" t="s">
        <v>23</v>
      </c>
      <c r="I51" s="38" t="s">
        <v>24</v>
      </c>
      <c r="J51" s="39">
        <v>120000000</v>
      </c>
      <c r="K51" s="39">
        <v>100000000</v>
      </c>
      <c r="L51" s="40">
        <v>0</v>
      </c>
      <c r="M51" s="40">
        <v>0</v>
      </c>
      <c r="N51" s="38" t="s">
        <v>25</v>
      </c>
      <c r="O51" s="38" t="s">
        <v>26</v>
      </c>
      <c r="P51" s="38" t="s">
        <v>36</v>
      </c>
      <c r="Q51" s="40">
        <v>3006589235</v>
      </c>
      <c r="R51" s="41" t="s">
        <v>107</v>
      </c>
    </row>
    <row r="52" spans="1:18" s="47" customFormat="1" ht="79.5" customHeight="1" x14ac:dyDescent="0.2">
      <c r="A52" s="1"/>
      <c r="B52" s="50" t="s">
        <v>120</v>
      </c>
      <c r="C52" s="70" t="s">
        <v>122</v>
      </c>
      <c r="D52" s="40">
        <v>3</v>
      </c>
      <c r="E52" s="40">
        <v>4</v>
      </c>
      <c r="F52" s="40">
        <v>2</v>
      </c>
      <c r="G52" s="40">
        <v>1</v>
      </c>
      <c r="H52" s="38" t="s">
        <v>23</v>
      </c>
      <c r="I52" s="38" t="s">
        <v>24</v>
      </c>
      <c r="J52" s="39">
        <f>11085725*2</f>
        <v>22171450</v>
      </c>
      <c r="K52" s="39">
        <v>22171450</v>
      </c>
      <c r="L52" s="40">
        <v>0</v>
      </c>
      <c r="M52" s="40">
        <v>0</v>
      </c>
      <c r="N52" s="38" t="s">
        <v>25</v>
      </c>
      <c r="O52" s="38" t="s">
        <v>26</v>
      </c>
      <c r="P52" s="38" t="s">
        <v>36</v>
      </c>
      <c r="Q52" s="40">
        <v>3006589235</v>
      </c>
      <c r="R52" s="41" t="s">
        <v>107</v>
      </c>
    </row>
    <row r="53" spans="1:18" s="47" customFormat="1" ht="54.75" customHeight="1" x14ac:dyDescent="0.2">
      <c r="A53" s="1"/>
      <c r="B53" s="50" t="s">
        <v>49</v>
      </c>
      <c r="C53" s="70" t="s">
        <v>123</v>
      </c>
      <c r="D53" s="40">
        <v>4</v>
      </c>
      <c r="E53" s="40">
        <v>6</v>
      </c>
      <c r="F53" s="40">
        <v>1</v>
      </c>
      <c r="G53" s="40">
        <v>1</v>
      </c>
      <c r="H53" s="38" t="s">
        <v>23</v>
      </c>
      <c r="I53" s="38" t="s">
        <v>24</v>
      </c>
      <c r="J53" s="39">
        <v>5930925</v>
      </c>
      <c r="K53" s="39">
        <v>5930925</v>
      </c>
      <c r="L53" s="40">
        <v>0</v>
      </c>
      <c r="M53" s="40">
        <v>0</v>
      </c>
      <c r="N53" s="38" t="s">
        <v>25</v>
      </c>
      <c r="O53" s="38" t="s">
        <v>26</v>
      </c>
      <c r="P53" s="38" t="s">
        <v>36</v>
      </c>
      <c r="Q53" s="40">
        <v>3006589235</v>
      </c>
      <c r="R53" s="41" t="s">
        <v>107</v>
      </c>
    </row>
    <row r="54" spans="1:18" s="47" customFormat="1" ht="94.5" customHeight="1" x14ac:dyDescent="0.2">
      <c r="A54" s="1"/>
      <c r="B54" s="50" t="s">
        <v>124</v>
      </c>
      <c r="C54" s="54" t="s">
        <v>125</v>
      </c>
      <c r="D54" s="40">
        <v>6</v>
      </c>
      <c r="E54" s="40">
        <v>8</v>
      </c>
      <c r="F54" s="40">
        <v>4</v>
      </c>
      <c r="G54" s="40">
        <v>1</v>
      </c>
      <c r="H54" s="38" t="s">
        <v>23</v>
      </c>
      <c r="I54" s="38" t="s">
        <v>24</v>
      </c>
      <c r="J54" s="39">
        <f>150000000*4</f>
        <v>600000000</v>
      </c>
      <c r="K54" s="39">
        <v>150000000</v>
      </c>
      <c r="L54" s="40">
        <v>0</v>
      </c>
      <c r="M54" s="40">
        <v>0</v>
      </c>
      <c r="N54" s="38" t="s">
        <v>25</v>
      </c>
      <c r="O54" s="38" t="s">
        <v>26</v>
      </c>
      <c r="P54" s="38" t="s">
        <v>36</v>
      </c>
      <c r="Q54" s="40">
        <v>3006593051</v>
      </c>
      <c r="R54" s="41" t="s">
        <v>126</v>
      </c>
    </row>
    <row r="55" spans="1:18" s="47" customFormat="1" ht="94.5" customHeight="1" x14ac:dyDescent="0.2">
      <c r="A55" s="1"/>
      <c r="B55" s="56" t="s">
        <v>127</v>
      </c>
      <c r="C55" s="54" t="s">
        <v>128</v>
      </c>
      <c r="D55" s="40">
        <v>1</v>
      </c>
      <c r="E55" s="40">
        <v>3</v>
      </c>
      <c r="F55" s="40">
        <v>4</v>
      </c>
      <c r="G55" s="40">
        <v>1</v>
      </c>
      <c r="H55" s="38" t="s">
        <v>23</v>
      </c>
      <c r="I55" s="38" t="s">
        <v>24</v>
      </c>
      <c r="J55" s="39">
        <f>1044000000*4</f>
        <v>4176000000</v>
      </c>
      <c r="K55" s="39">
        <f>1044000000*5</f>
        <v>5220000000</v>
      </c>
      <c r="L55" s="40">
        <v>0</v>
      </c>
      <c r="M55" s="40">
        <v>0</v>
      </c>
      <c r="N55" s="38" t="s">
        <v>25</v>
      </c>
      <c r="O55" s="38" t="s">
        <v>26</v>
      </c>
      <c r="P55" s="38" t="s">
        <v>36</v>
      </c>
      <c r="Q55" s="40">
        <v>3006593051</v>
      </c>
      <c r="R55" s="41" t="s">
        <v>126</v>
      </c>
    </row>
    <row r="56" spans="1:18" s="47" customFormat="1" ht="94.5" customHeight="1" x14ac:dyDescent="0.2">
      <c r="A56" s="1"/>
      <c r="B56" s="56" t="s">
        <v>129</v>
      </c>
      <c r="C56" s="83" t="s">
        <v>130</v>
      </c>
      <c r="D56" s="40">
        <v>2</v>
      </c>
      <c r="E56" s="40">
        <v>4</v>
      </c>
      <c r="F56" s="40">
        <v>4</v>
      </c>
      <c r="G56" s="40">
        <v>1</v>
      </c>
      <c r="H56" s="38" t="s">
        <v>23</v>
      </c>
      <c r="I56" s="38" t="s">
        <v>24</v>
      </c>
      <c r="J56" s="39">
        <f>745000000*4</f>
        <v>2980000000</v>
      </c>
      <c r="K56" s="39">
        <f>745000000*5</f>
        <v>3725000000</v>
      </c>
      <c r="L56" s="40">
        <v>0</v>
      </c>
      <c r="M56" s="40">
        <v>0</v>
      </c>
      <c r="N56" s="38" t="s">
        <v>25</v>
      </c>
      <c r="O56" s="38" t="s">
        <v>26</v>
      </c>
      <c r="P56" s="38" t="s">
        <v>36</v>
      </c>
      <c r="Q56" s="40">
        <v>3006593051</v>
      </c>
      <c r="R56" s="41" t="s">
        <v>126</v>
      </c>
    </row>
    <row r="57" spans="1:18" s="47" customFormat="1" ht="77.25" customHeight="1" x14ac:dyDescent="0.2">
      <c r="A57" s="1"/>
      <c r="B57" s="50" t="s">
        <v>131</v>
      </c>
      <c r="C57" s="54" t="s">
        <v>132</v>
      </c>
      <c r="D57" s="40">
        <v>1</v>
      </c>
      <c r="E57" s="40">
        <v>2</v>
      </c>
      <c r="F57" s="40">
        <v>4</v>
      </c>
      <c r="G57" s="40">
        <v>1</v>
      </c>
      <c r="H57" s="38" t="s">
        <v>23</v>
      </c>
      <c r="I57" s="38" t="s">
        <v>24</v>
      </c>
      <c r="J57" s="39">
        <f>421000000*4</f>
        <v>1684000000</v>
      </c>
      <c r="K57" s="39">
        <f>421000000*5</f>
        <v>2105000000</v>
      </c>
      <c r="L57" s="40"/>
      <c r="M57" s="40">
        <v>0</v>
      </c>
      <c r="N57" s="38" t="s">
        <v>25</v>
      </c>
      <c r="O57" s="38" t="s">
        <v>26</v>
      </c>
      <c r="P57" s="38" t="s">
        <v>36</v>
      </c>
      <c r="Q57" s="40">
        <v>3006593051</v>
      </c>
      <c r="R57" s="41" t="s">
        <v>126</v>
      </c>
    </row>
    <row r="58" spans="1:18" s="47" customFormat="1" ht="95.25" customHeight="1" x14ac:dyDescent="0.2">
      <c r="A58" s="1"/>
      <c r="B58" s="50" t="s">
        <v>133</v>
      </c>
      <c r="C58" s="54" t="s">
        <v>134</v>
      </c>
      <c r="D58" s="40">
        <v>1</v>
      </c>
      <c r="E58" s="40">
        <v>2</v>
      </c>
      <c r="F58" s="40">
        <v>4</v>
      </c>
      <c r="G58" s="40">
        <v>1</v>
      </c>
      <c r="H58" s="38" t="s">
        <v>23</v>
      </c>
      <c r="I58" s="38" t="s">
        <v>24</v>
      </c>
      <c r="J58" s="39">
        <f>35000000*4</f>
        <v>140000000</v>
      </c>
      <c r="K58" s="39">
        <f>35000000*7</f>
        <v>245000000</v>
      </c>
      <c r="L58" s="40">
        <v>0</v>
      </c>
      <c r="M58" s="40">
        <v>0</v>
      </c>
      <c r="N58" s="38" t="s">
        <v>25</v>
      </c>
      <c r="O58" s="38" t="s">
        <v>26</v>
      </c>
      <c r="P58" s="38" t="s">
        <v>36</v>
      </c>
      <c r="Q58" s="40">
        <v>3006593051</v>
      </c>
      <c r="R58" s="41" t="s">
        <v>126</v>
      </c>
    </row>
    <row r="59" spans="1:18" s="47" customFormat="1" ht="94.5" customHeight="1" x14ac:dyDescent="0.2">
      <c r="A59" s="1"/>
      <c r="B59" s="50" t="s">
        <v>136</v>
      </c>
      <c r="C59" s="53" t="s">
        <v>137</v>
      </c>
      <c r="D59" s="57">
        <v>3</v>
      </c>
      <c r="E59" s="40">
        <v>4</v>
      </c>
      <c r="F59" s="40">
        <v>4</v>
      </c>
      <c r="G59" s="40">
        <v>1</v>
      </c>
      <c r="H59" s="38" t="s">
        <v>23</v>
      </c>
      <c r="I59" s="38" t="s">
        <v>24</v>
      </c>
      <c r="J59" s="39">
        <v>80000000</v>
      </c>
      <c r="K59" s="39">
        <v>80000000</v>
      </c>
      <c r="L59" s="40">
        <v>0</v>
      </c>
      <c r="M59" s="40">
        <v>0</v>
      </c>
      <c r="N59" s="38" t="s">
        <v>25</v>
      </c>
      <c r="O59" s="38" t="s">
        <v>26</v>
      </c>
      <c r="P59" s="38" t="s">
        <v>36</v>
      </c>
      <c r="Q59" s="38" t="s">
        <v>44</v>
      </c>
      <c r="R59" s="41" t="s">
        <v>45</v>
      </c>
    </row>
    <row r="60" spans="1:18" s="47" customFormat="1" ht="54" customHeight="1" x14ac:dyDescent="0.2">
      <c r="A60" s="1"/>
      <c r="B60" s="50" t="s">
        <v>138</v>
      </c>
      <c r="C60" s="53" t="s">
        <v>139</v>
      </c>
      <c r="D60" s="40">
        <v>2</v>
      </c>
      <c r="E60" s="40">
        <v>3</v>
      </c>
      <c r="F60" s="40">
        <v>4</v>
      </c>
      <c r="G60" s="40">
        <v>1</v>
      </c>
      <c r="H60" s="38" t="s">
        <v>23</v>
      </c>
      <c r="I60" s="38" t="s">
        <v>24</v>
      </c>
      <c r="J60" s="39">
        <v>16000000</v>
      </c>
      <c r="K60" s="39">
        <v>7532200</v>
      </c>
      <c r="L60" s="38" t="s">
        <v>24</v>
      </c>
      <c r="M60" s="40">
        <v>0</v>
      </c>
      <c r="N60" s="38" t="s">
        <v>25</v>
      </c>
      <c r="O60" s="38" t="s">
        <v>26</v>
      </c>
      <c r="P60" s="38" t="s">
        <v>36</v>
      </c>
      <c r="Q60" s="40">
        <v>3162921353</v>
      </c>
      <c r="R60" s="60" t="s">
        <v>37</v>
      </c>
    </row>
    <row r="61" spans="1:18" s="47" customFormat="1" ht="72.75" customHeight="1" x14ac:dyDescent="0.2">
      <c r="A61" s="1"/>
      <c r="B61" s="50" t="s">
        <v>140</v>
      </c>
      <c r="C61" s="70" t="s">
        <v>141</v>
      </c>
      <c r="D61" s="40">
        <v>1</v>
      </c>
      <c r="E61" s="40">
        <v>2</v>
      </c>
      <c r="F61" s="40">
        <v>3</v>
      </c>
      <c r="G61" s="40">
        <v>1</v>
      </c>
      <c r="H61" s="38" t="s">
        <v>23</v>
      </c>
      <c r="I61" s="38" t="s">
        <v>24</v>
      </c>
      <c r="J61" s="39">
        <v>600000000</v>
      </c>
      <c r="K61" s="39">
        <v>600000000</v>
      </c>
      <c r="L61" s="38" t="s">
        <v>24</v>
      </c>
      <c r="M61" s="40">
        <v>0</v>
      </c>
      <c r="N61" s="38" t="s">
        <v>25</v>
      </c>
      <c r="O61" s="38" t="s">
        <v>26</v>
      </c>
      <c r="P61" s="38" t="s">
        <v>36</v>
      </c>
      <c r="Q61" s="40">
        <v>3173759698</v>
      </c>
      <c r="R61" s="61" t="s">
        <v>45</v>
      </c>
    </row>
    <row r="62" spans="1:18" s="47" customFormat="1" ht="42.75" customHeight="1" x14ac:dyDescent="0.2">
      <c r="A62" s="1"/>
      <c r="B62" s="50" t="s">
        <v>142</v>
      </c>
      <c r="C62" s="70" t="s">
        <v>143</v>
      </c>
      <c r="D62" s="40">
        <v>1</v>
      </c>
      <c r="E62" s="40">
        <v>2</v>
      </c>
      <c r="F62" s="40">
        <v>2</v>
      </c>
      <c r="G62" s="40">
        <v>1</v>
      </c>
      <c r="H62" s="38" t="s">
        <v>23</v>
      </c>
      <c r="I62" s="38" t="s">
        <v>24</v>
      </c>
      <c r="J62" s="39">
        <v>25000000</v>
      </c>
      <c r="K62" s="39">
        <v>25000000</v>
      </c>
      <c r="L62" s="38" t="s">
        <v>24</v>
      </c>
      <c r="M62" s="40">
        <v>0</v>
      </c>
      <c r="N62" s="38" t="s">
        <v>25</v>
      </c>
      <c r="O62" s="38" t="s">
        <v>26</v>
      </c>
      <c r="P62" s="38" t="s">
        <v>36</v>
      </c>
      <c r="Q62" s="40">
        <v>3006589235</v>
      </c>
      <c r="R62" s="41" t="s">
        <v>107</v>
      </c>
    </row>
    <row r="63" spans="1:18" s="47" customFormat="1" ht="80.25" customHeight="1" x14ac:dyDescent="0.2">
      <c r="A63" s="1"/>
      <c r="B63" s="50" t="s">
        <v>144</v>
      </c>
      <c r="C63" s="70" t="s">
        <v>145</v>
      </c>
      <c r="D63" s="40">
        <v>2</v>
      </c>
      <c r="E63" s="40">
        <v>3</v>
      </c>
      <c r="F63" s="40">
        <v>4</v>
      </c>
      <c r="G63" s="40">
        <v>1</v>
      </c>
      <c r="H63" s="38" t="s">
        <v>23</v>
      </c>
      <c r="I63" s="38" t="s">
        <v>24</v>
      </c>
      <c r="J63" s="39">
        <v>25000000</v>
      </c>
      <c r="K63" s="39">
        <v>25000000</v>
      </c>
      <c r="L63" s="38">
        <v>0</v>
      </c>
      <c r="M63" s="40">
        <v>0</v>
      </c>
      <c r="N63" s="38" t="s">
        <v>25</v>
      </c>
      <c r="O63" s="38" t="s">
        <v>26</v>
      </c>
      <c r="P63" s="38" t="s">
        <v>36</v>
      </c>
      <c r="Q63" s="40">
        <v>3006589235</v>
      </c>
      <c r="R63" s="52" t="s">
        <v>74</v>
      </c>
    </row>
    <row r="64" spans="1:18" s="47" customFormat="1" ht="48" customHeight="1" x14ac:dyDescent="0.2">
      <c r="A64" s="1"/>
      <c r="B64" s="50" t="s">
        <v>146</v>
      </c>
      <c r="C64" s="70" t="s">
        <v>147</v>
      </c>
      <c r="D64" s="40">
        <v>2</v>
      </c>
      <c r="E64" s="40">
        <v>3</v>
      </c>
      <c r="F64" s="40">
        <v>1</v>
      </c>
      <c r="G64" s="40">
        <v>1</v>
      </c>
      <c r="H64" s="38" t="s">
        <v>23</v>
      </c>
      <c r="I64" s="38" t="s">
        <v>24</v>
      </c>
      <c r="J64" s="39">
        <v>6000000</v>
      </c>
      <c r="K64" s="39">
        <v>6000000</v>
      </c>
      <c r="L64" s="38">
        <v>0</v>
      </c>
      <c r="M64" s="40">
        <v>0</v>
      </c>
      <c r="N64" s="38" t="s">
        <v>25</v>
      </c>
      <c r="O64" s="38" t="s">
        <v>26</v>
      </c>
      <c r="P64" s="38" t="s">
        <v>36</v>
      </c>
      <c r="Q64" s="40">
        <v>3006589235</v>
      </c>
      <c r="R64" s="62" t="s">
        <v>135</v>
      </c>
    </row>
    <row r="65" spans="1:18" s="47" customFormat="1" ht="46.5" customHeight="1" x14ac:dyDescent="0.2">
      <c r="A65" s="1"/>
      <c r="B65" s="50" t="s">
        <v>148</v>
      </c>
      <c r="C65" s="70" t="s">
        <v>149</v>
      </c>
      <c r="D65" s="40">
        <v>1</v>
      </c>
      <c r="E65" s="40">
        <v>2</v>
      </c>
      <c r="F65" s="40">
        <v>2</v>
      </c>
      <c r="G65" s="40">
        <v>1</v>
      </c>
      <c r="H65" s="38" t="s">
        <v>23</v>
      </c>
      <c r="I65" s="38" t="s">
        <v>24</v>
      </c>
      <c r="J65" s="39">
        <v>300000000</v>
      </c>
      <c r="K65" s="39">
        <v>300000000</v>
      </c>
      <c r="L65" s="40">
        <v>0</v>
      </c>
      <c r="M65" s="40">
        <v>0</v>
      </c>
      <c r="N65" s="38" t="s">
        <v>25</v>
      </c>
      <c r="O65" s="38" t="s">
        <v>26</v>
      </c>
      <c r="P65" s="38" t="s">
        <v>36</v>
      </c>
      <c r="Q65" s="40">
        <v>3182653800</v>
      </c>
      <c r="R65" s="62" t="s">
        <v>135</v>
      </c>
    </row>
    <row r="66" spans="1:18" s="47" customFormat="1" ht="54.75" customHeight="1" x14ac:dyDescent="0.2">
      <c r="A66" s="1"/>
      <c r="B66" s="50" t="s">
        <v>150</v>
      </c>
      <c r="C66" s="70" t="s">
        <v>151</v>
      </c>
      <c r="D66" s="40">
        <v>1</v>
      </c>
      <c r="E66" s="40">
        <v>2</v>
      </c>
      <c r="F66" s="40">
        <v>2</v>
      </c>
      <c r="G66" s="40">
        <v>1</v>
      </c>
      <c r="H66" s="38" t="s">
        <v>23</v>
      </c>
      <c r="I66" s="38" t="s">
        <v>24</v>
      </c>
      <c r="J66" s="39">
        <v>15000000</v>
      </c>
      <c r="K66" s="39">
        <v>15000000</v>
      </c>
      <c r="L66" s="40">
        <v>0</v>
      </c>
      <c r="M66" s="40">
        <v>0</v>
      </c>
      <c r="N66" s="38" t="s">
        <v>25</v>
      </c>
      <c r="O66" s="38" t="s">
        <v>26</v>
      </c>
      <c r="P66" s="38" t="s">
        <v>36</v>
      </c>
      <c r="Q66" s="40">
        <v>3182653800</v>
      </c>
      <c r="R66" s="62" t="s">
        <v>135</v>
      </c>
    </row>
    <row r="67" spans="1:18" s="47" customFormat="1" ht="54.75" customHeight="1" x14ac:dyDescent="0.2">
      <c r="A67" s="1"/>
      <c r="B67" s="63" t="s">
        <v>152</v>
      </c>
      <c r="C67" s="70" t="s">
        <v>153</v>
      </c>
      <c r="D67" s="64">
        <v>8</v>
      </c>
      <c r="E67" s="64">
        <v>9</v>
      </c>
      <c r="F67" s="64">
        <v>6</v>
      </c>
      <c r="G67" s="64">
        <v>1</v>
      </c>
      <c r="H67" s="59" t="s">
        <v>23</v>
      </c>
      <c r="I67" s="59" t="s">
        <v>24</v>
      </c>
      <c r="J67" s="39">
        <v>13696900</v>
      </c>
      <c r="K67" s="39">
        <v>13696900</v>
      </c>
      <c r="L67" s="59" t="s">
        <v>24</v>
      </c>
      <c r="M67" s="59" t="s">
        <v>24</v>
      </c>
      <c r="N67" s="59" t="s">
        <v>25</v>
      </c>
      <c r="O67" s="59" t="s">
        <v>26</v>
      </c>
      <c r="P67" s="38" t="s">
        <v>36</v>
      </c>
      <c r="Q67" s="57">
        <v>3108722592</v>
      </c>
      <c r="R67" s="41" t="s">
        <v>154</v>
      </c>
    </row>
    <row r="68" spans="1:18" s="47" customFormat="1" ht="56.25" customHeight="1" x14ac:dyDescent="0.2">
      <c r="A68" s="1"/>
      <c r="B68" s="50" t="s">
        <v>155</v>
      </c>
      <c r="C68" s="70" t="s">
        <v>156</v>
      </c>
      <c r="D68" s="58">
        <v>2</v>
      </c>
      <c r="E68" s="58">
        <v>3</v>
      </c>
      <c r="F68" s="58">
        <v>6</v>
      </c>
      <c r="G68" s="58" t="s">
        <v>22</v>
      </c>
      <c r="H68" s="59" t="s">
        <v>23</v>
      </c>
      <c r="I68" s="59" t="s">
        <v>24</v>
      </c>
      <c r="J68" s="39">
        <v>50000000</v>
      </c>
      <c r="K68" s="39">
        <f>+(J68/6)*3</f>
        <v>25000000</v>
      </c>
      <c r="L68" s="59">
        <v>0</v>
      </c>
      <c r="M68" s="59">
        <v>0</v>
      </c>
      <c r="N68" s="59" t="s">
        <v>25</v>
      </c>
      <c r="O68" s="59" t="s">
        <v>26</v>
      </c>
      <c r="P68" s="38" t="s">
        <v>36</v>
      </c>
      <c r="Q68" s="40" t="s">
        <v>44</v>
      </c>
      <c r="R68" s="62" t="s">
        <v>45</v>
      </c>
    </row>
    <row r="69" spans="1:18" s="47" customFormat="1" ht="70.5" customHeight="1" x14ac:dyDescent="0.2">
      <c r="A69" s="1"/>
      <c r="B69" s="65" t="s">
        <v>157</v>
      </c>
      <c r="C69" s="92" t="s">
        <v>158</v>
      </c>
      <c r="D69" s="66">
        <v>11</v>
      </c>
      <c r="E69" s="66">
        <v>11</v>
      </c>
      <c r="F69" s="67">
        <v>6</v>
      </c>
      <c r="G69" s="67">
        <v>1</v>
      </c>
      <c r="H69" s="38" t="s">
        <v>23</v>
      </c>
      <c r="I69" s="38" t="s">
        <v>24</v>
      </c>
      <c r="J69" s="39">
        <v>17572487</v>
      </c>
      <c r="K69" s="39">
        <v>17572487</v>
      </c>
      <c r="L69" s="38">
        <v>0</v>
      </c>
      <c r="M69" s="67">
        <v>0</v>
      </c>
      <c r="N69" s="38" t="s">
        <v>25</v>
      </c>
      <c r="O69" s="38" t="s">
        <v>26</v>
      </c>
      <c r="P69" s="68" t="s">
        <v>159</v>
      </c>
      <c r="Q69" s="66">
        <v>3118269501</v>
      </c>
      <c r="R69" s="69" t="s">
        <v>160</v>
      </c>
    </row>
    <row r="70" spans="1:18" s="47" customFormat="1" ht="89.25" x14ac:dyDescent="0.2">
      <c r="A70" s="1"/>
      <c r="B70" s="36" t="s">
        <v>161</v>
      </c>
      <c r="C70" s="89" t="s">
        <v>162</v>
      </c>
      <c r="D70" s="66">
        <v>9</v>
      </c>
      <c r="E70" s="66">
        <v>10</v>
      </c>
      <c r="F70" s="67">
        <v>3</v>
      </c>
      <c r="G70" s="67">
        <v>1</v>
      </c>
      <c r="H70" s="38" t="s">
        <v>23</v>
      </c>
      <c r="I70" s="38" t="s">
        <v>24</v>
      </c>
      <c r="J70" s="39">
        <v>20000000</v>
      </c>
      <c r="K70" s="39">
        <v>20000000</v>
      </c>
      <c r="L70" s="38">
        <v>0</v>
      </c>
      <c r="M70" s="67">
        <v>0</v>
      </c>
      <c r="N70" s="38" t="s">
        <v>25</v>
      </c>
      <c r="O70" s="38" t="s">
        <v>26</v>
      </c>
      <c r="P70" s="68" t="s">
        <v>159</v>
      </c>
      <c r="Q70" s="66">
        <v>3118269501</v>
      </c>
      <c r="R70" s="69" t="s">
        <v>160</v>
      </c>
    </row>
    <row r="71" spans="1:18" s="47" customFormat="1" ht="133.5" customHeight="1" x14ac:dyDescent="0.2">
      <c r="A71" s="1"/>
      <c r="B71" s="36" t="s">
        <v>163</v>
      </c>
      <c r="C71" s="92" t="s">
        <v>164</v>
      </c>
      <c r="D71" s="66">
        <v>10</v>
      </c>
      <c r="E71" s="66">
        <v>11</v>
      </c>
      <c r="F71" s="67">
        <v>2</v>
      </c>
      <c r="G71" s="67">
        <v>1</v>
      </c>
      <c r="H71" s="38" t="s">
        <v>23</v>
      </c>
      <c r="I71" s="38" t="s">
        <v>24</v>
      </c>
      <c r="J71" s="39">
        <v>10771400</v>
      </c>
      <c r="K71" s="39">
        <v>10771400</v>
      </c>
      <c r="L71" s="38">
        <v>0</v>
      </c>
      <c r="M71" s="67">
        <v>0</v>
      </c>
      <c r="N71" s="38" t="s">
        <v>25</v>
      </c>
      <c r="O71" s="38" t="s">
        <v>26</v>
      </c>
      <c r="P71" s="68" t="s">
        <v>159</v>
      </c>
      <c r="Q71" s="66">
        <v>3118269501</v>
      </c>
      <c r="R71" s="69" t="s">
        <v>160</v>
      </c>
    </row>
    <row r="72" spans="1:18" s="47" customFormat="1" ht="38.25" x14ac:dyDescent="0.2">
      <c r="A72" s="1"/>
      <c r="B72" s="36" t="s">
        <v>165</v>
      </c>
      <c r="C72" s="90" t="s">
        <v>166</v>
      </c>
      <c r="D72" s="66">
        <v>1</v>
      </c>
      <c r="E72" s="66">
        <v>1</v>
      </c>
      <c r="F72" s="67">
        <v>4</v>
      </c>
      <c r="G72" s="67">
        <v>1</v>
      </c>
      <c r="H72" s="38" t="s">
        <v>23</v>
      </c>
      <c r="I72" s="38" t="s">
        <v>24</v>
      </c>
      <c r="J72" s="39">
        <v>19250000</v>
      </c>
      <c r="K72" s="39">
        <v>19250000</v>
      </c>
      <c r="L72" s="38">
        <v>0</v>
      </c>
      <c r="M72" s="67">
        <v>0</v>
      </c>
      <c r="N72" s="38" t="s">
        <v>25</v>
      </c>
      <c r="O72" s="38" t="s">
        <v>26</v>
      </c>
      <c r="P72" s="68" t="s">
        <v>159</v>
      </c>
      <c r="Q72" s="66">
        <v>3118269501</v>
      </c>
      <c r="R72" s="69" t="s">
        <v>160</v>
      </c>
    </row>
    <row r="73" spans="1:18" s="47" customFormat="1" ht="63.75" x14ac:dyDescent="0.2">
      <c r="A73" s="1"/>
      <c r="B73" s="65" t="s">
        <v>167</v>
      </c>
      <c r="C73" s="91" t="s">
        <v>168</v>
      </c>
      <c r="D73" s="66">
        <v>2</v>
      </c>
      <c r="E73" s="66">
        <v>3</v>
      </c>
      <c r="F73" s="67">
        <v>2</v>
      </c>
      <c r="G73" s="67">
        <v>1</v>
      </c>
      <c r="H73" s="38" t="s">
        <v>23</v>
      </c>
      <c r="I73" s="38" t="s">
        <v>24</v>
      </c>
      <c r="J73" s="39">
        <v>6000000</v>
      </c>
      <c r="K73" s="39">
        <v>6000000</v>
      </c>
      <c r="L73" s="38">
        <v>0</v>
      </c>
      <c r="M73" s="67">
        <v>0</v>
      </c>
      <c r="N73" s="38" t="s">
        <v>25</v>
      </c>
      <c r="O73" s="38" t="s">
        <v>26</v>
      </c>
      <c r="P73" s="68" t="s">
        <v>159</v>
      </c>
      <c r="Q73" s="66">
        <v>3118269501</v>
      </c>
      <c r="R73" s="69" t="s">
        <v>160</v>
      </c>
    </row>
    <row r="74" spans="1:18" s="47" customFormat="1" ht="69" customHeight="1" x14ac:dyDescent="0.2">
      <c r="A74" s="1"/>
      <c r="B74" s="36" t="s">
        <v>169</v>
      </c>
      <c r="C74" s="75" t="s">
        <v>170</v>
      </c>
      <c r="D74" s="40">
        <v>2</v>
      </c>
      <c r="E74" s="40">
        <v>3</v>
      </c>
      <c r="F74" s="40">
        <v>10</v>
      </c>
      <c r="G74" s="40">
        <v>1</v>
      </c>
      <c r="H74" s="38" t="s">
        <v>23</v>
      </c>
      <c r="I74" s="38" t="s">
        <v>24</v>
      </c>
      <c r="J74" s="39">
        <v>361998000</v>
      </c>
      <c r="K74" s="39">
        <v>361998000</v>
      </c>
      <c r="L74" s="38">
        <v>0</v>
      </c>
      <c r="M74" s="40">
        <v>0</v>
      </c>
      <c r="N74" s="38" t="s">
        <v>25</v>
      </c>
      <c r="O74" s="38" t="s">
        <v>26</v>
      </c>
      <c r="P74" s="57" t="s">
        <v>171</v>
      </c>
      <c r="Q74" s="40">
        <v>3228159899</v>
      </c>
      <c r="R74" s="69" t="s">
        <v>172</v>
      </c>
    </row>
    <row r="75" spans="1:18" s="47" customFormat="1" ht="43.5" customHeight="1" x14ac:dyDescent="0.2">
      <c r="A75" s="1"/>
      <c r="B75" s="50" t="s">
        <v>173</v>
      </c>
      <c r="C75" s="70" t="s">
        <v>174</v>
      </c>
      <c r="D75" s="40">
        <v>1</v>
      </c>
      <c r="E75" s="40">
        <v>2</v>
      </c>
      <c r="F75" s="40">
        <v>2</v>
      </c>
      <c r="G75" s="40">
        <v>1</v>
      </c>
      <c r="H75" s="38" t="s">
        <v>23</v>
      </c>
      <c r="I75" s="38" t="s">
        <v>24</v>
      </c>
      <c r="J75" s="39">
        <v>25000000</v>
      </c>
      <c r="K75" s="39">
        <v>75000000</v>
      </c>
      <c r="L75" s="38">
        <v>0</v>
      </c>
      <c r="M75" s="40">
        <v>0</v>
      </c>
      <c r="N75" s="38" t="s">
        <v>25</v>
      </c>
      <c r="O75" s="38" t="s">
        <v>26</v>
      </c>
      <c r="P75" s="57" t="s">
        <v>171</v>
      </c>
      <c r="Q75" s="40">
        <v>3228159899</v>
      </c>
      <c r="R75" s="52" t="s">
        <v>172</v>
      </c>
    </row>
    <row r="76" spans="1:18" s="47" customFormat="1" ht="38.25" x14ac:dyDescent="0.2">
      <c r="A76" s="1"/>
      <c r="B76" s="50" t="s">
        <v>175</v>
      </c>
      <c r="C76" s="70" t="s">
        <v>176</v>
      </c>
      <c r="D76" s="40">
        <v>3</v>
      </c>
      <c r="E76" s="40">
        <v>4</v>
      </c>
      <c r="F76" s="40">
        <v>9</v>
      </c>
      <c r="G76" s="40">
        <v>1</v>
      </c>
      <c r="H76" s="38" t="s">
        <v>23</v>
      </c>
      <c r="I76" s="38" t="s">
        <v>24</v>
      </c>
      <c r="J76" s="39">
        <v>75000000</v>
      </c>
      <c r="K76" s="39">
        <v>75000000</v>
      </c>
      <c r="L76" s="38">
        <v>0</v>
      </c>
      <c r="M76" s="40">
        <v>0</v>
      </c>
      <c r="N76" s="38" t="s">
        <v>25</v>
      </c>
      <c r="O76" s="38" t="s">
        <v>26</v>
      </c>
      <c r="P76" s="57" t="s">
        <v>171</v>
      </c>
      <c r="Q76" s="40">
        <v>3228159899</v>
      </c>
      <c r="R76" s="52" t="s">
        <v>172</v>
      </c>
    </row>
    <row r="77" spans="1:18" s="47" customFormat="1" ht="44.25" customHeight="1" x14ac:dyDescent="0.2">
      <c r="A77" s="1"/>
      <c r="B77" s="36" t="s">
        <v>173</v>
      </c>
      <c r="C77" s="76" t="s">
        <v>177</v>
      </c>
      <c r="D77" s="40">
        <v>2</v>
      </c>
      <c r="E77" s="40">
        <v>3</v>
      </c>
      <c r="F77" s="40">
        <v>3</v>
      </c>
      <c r="G77" s="40">
        <v>1</v>
      </c>
      <c r="H77" s="38" t="s">
        <v>23</v>
      </c>
      <c r="I77" s="38" t="s">
        <v>24</v>
      </c>
      <c r="J77" s="39">
        <v>480000000</v>
      </c>
      <c r="K77" s="39">
        <v>1760000000</v>
      </c>
      <c r="L77" s="38">
        <v>0</v>
      </c>
      <c r="M77" s="40">
        <v>0</v>
      </c>
      <c r="N77" s="38" t="s">
        <v>25</v>
      </c>
      <c r="O77" s="38" t="s">
        <v>26</v>
      </c>
      <c r="P77" s="57" t="s">
        <v>171</v>
      </c>
      <c r="Q77" s="40">
        <v>3228159899</v>
      </c>
      <c r="R77" s="52" t="s">
        <v>172</v>
      </c>
    </row>
    <row r="78" spans="1:18" s="47" customFormat="1" ht="63.75" x14ac:dyDescent="0.2">
      <c r="A78" s="1"/>
      <c r="B78" s="36" t="s">
        <v>178</v>
      </c>
      <c r="C78" s="70" t="s">
        <v>179</v>
      </c>
      <c r="D78" s="40">
        <v>5</v>
      </c>
      <c r="E78" s="40">
        <v>6</v>
      </c>
      <c r="F78" s="40">
        <v>3</v>
      </c>
      <c r="G78" s="40">
        <v>1</v>
      </c>
      <c r="H78" s="38" t="s">
        <v>23</v>
      </c>
      <c r="I78" s="38" t="s">
        <v>24</v>
      </c>
      <c r="J78" s="39">
        <v>6000000</v>
      </c>
      <c r="K78" s="39">
        <f>+F78*J78</f>
        <v>18000000</v>
      </c>
      <c r="L78" s="38">
        <v>0</v>
      </c>
      <c r="M78" s="40">
        <v>0</v>
      </c>
      <c r="N78" s="38" t="s">
        <v>25</v>
      </c>
      <c r="O78" s="38" t="s">
        <v>26</v>
      </c>
      <c r="P78" s="57" t="s">
        <v>171</v>
      </c>
      <c r="Q78" s="40">
        <v>3228159899</v>
      </c>
      <c r="R78" s="52" t="s">
        <v>172</v>
      </c>
    </row>
    <row r="79" spans="1:18" s="47" customFormat="1" ht="38.25" x14ac:dyDescent="0.2">
      <c r="A79" s="1"/>
      <c r="B79" s="36" t="s">
        <v>173</v>
      </c>
      <c r="C79" s="70" t="s">
        <v>180</v>
      </c>
      <c r="D79" s="40">
        <v>3</v>
      </c>
      <c r="E79" s="40">
        <v>4</v>
      </c>
      <c r="F79" s="40">
        <v>2</v>
      </c>
      <c r="G79" s="40">
        <v>1</v>
      </c>
      <c r="H79" s="38" t="s">
        <v>23</v>
      </c>
      <c r="I79" s="38" t="s">
        <v>24</v>
      </c>
      <c r="J79" s="39">
        <v>20000000</v>
      </c>
      <c r="K79" s="39">
        <v>60000000</v>
      </c>
      <c r="L79" s="38">
        <v>0</v>
      </c>
      <c r="M79" s="40">
        <v>0</v>
      </c>
      <c r="N79" s="38" t="s">
        <v>25</v>
      </c>
      <c r="O79" s="38" t="s">
        <v>26</v>
      </c>
      <c r="P79" s="57" t="s">
        <v>171</v>
      </c>
      <c r="Q79" s="40">
        <v>3228159899</v>
      </c>
      <c r="R79" s="52" t="s">
        <v>172</v>
      </c>
    </row>
    <row r="80" spans="1:18" s="47" customFormat="1" ht="76.5" x14ac:dyDescent="0.2">
      <c r="A80" s="1"/>
      <c r="B80" s="36" t="s">
        <v>178</v>
      </c>
      <c r="C80" s="70" t="s">
        <v>181</v>
      </c>
      <c r="D80" s="40">
        <v>1</v>
      </c>
      <c r="E80" s="40">
        <v>2</v>
      </c>
      <c r="F80" s="40">
        <v>4</v>
      </c>
      <c r="G80" s="40">
        <v>1</v>
      </c>
      <c r="H80" s="38" t="s">
        <v>23</v>
      </c>
      <c r="I80" s="38" t="s">
        <v>24</v>
      </c>
      <c r="J80" s="39">
        <v>4866344</v>
      </c>
      <c r="K80" s="39">
        <v>8516102</v>
      </c>
      <c r="L80" s="38">
        <v>0</v>
      </c>
      <c r="M80" s="40">
        <v>0</v>
      </c>
      <c r="N80" s="38" t="s">
        <v>25</v>
      </c>
      <c r="O80" s="38" t="s">
        <v>26</v>
      </c>
      <c r="P80" s="57" t="s">
        <v>171</v>
      </c>
      <c r="Q80" s="40">
        <v>3228159899</v>
      </c>
      <c r="R80" s="52" t="s">
        <v>172</v>
      </c>
    </row>
    <row r="81" spans="1:18" s="47" customFormat="1" ht="36" customHeight="1" x14ac:dyDescent="0.2">
      <c r="A81" s="1"/>
      <c r="B81" s="36" t="s">
        <v>182</v>
      </c>
      <c r="C81" s="70" t="s">
        <v>183</v>
      </c>
      <c r="D81" s="40">
        <v>2</v>
      </c>
      <c r="E81" s="40">
        <v>3</v>
      </c>
      <c r="F81" s="40">
        <v>2</v>
      </c>
      <c r="G81" s="40">
        <v>1</v>
      </c>
      <c r="H81" s="38" t="s">
        <v>23</v>
      </c>
      <c r="I81" s="38" t="s">
        <v>24</v>
      </c>
      <c r="J81" s="39">
        <v>8262553</v>
      </c>
      <c r="K81" s="39">
        <f>J81*4</f>
        <v>33050212</v>
      </c>
      <c r="L81" s="38">
        <v>0</v>
      </c>
      <c r="M81" s="40">
        <v>0</v>
      </c>
      <c r="N81" s="38" t="s">
        <v>25</v>
      </c>
      <c r="O81" s="38" t="s">
        <v>26</v>
      </c>
      <c r="P81" s="57" t="s">
        <v>171</v>
      </c>
      <c r="Q81" s="40">
        <v>3228159899</v>
      </c>
      <c r="R81" s="52" t="s">
        <v>172</v>
      </c>
    </row>
    <row r="82" spans="1:18" s="47" customFormat="1" ht="37.5" customHeight="1" x14ac:dyDescent="0.2">
      <c r="A82" s="1"/>
      <c r="B82" s="36" t="s">
        <v>184</v>
      </c>
      <c r="C82" s="70" t="s">
        <v>185</v>
      </c>
      <c r="D82" s="40">
        <v>4</v>
      </c>
      <c r="E82" s="40">
        <v>5</v>
      </c>
      <c r="F82" s="40">
        <v>3</v>
      </c>
      <c r="G82" s="40">
        <v>1</v>
      </c>
      <c r="H82" s="38" t="s">
        <v>23</v>
      </c>
      <c r="I82" s="38" t="s">
        <v>24</v>
      </c>
      <c r="J82" s="39">
        <f>(4200000*3)*1.04</f>
        <v>13104000</v>
      </c>
      <c r="K82" s="39">
        <f>+J82*4</f>
        <v>52416000</v>
      </c>
      <c r="L82" s="38">
        <v>0</v>
      </c>
      <c r="M82" s="40">
        <v>0</v>
      </c>
      <c r="N82" s="38" t="s">
        <v>25</v>
      </c>
      <c r="O82" s="38" t="s">
        <v>26</v>
      </c>
      <c r="P82" s="57" t="s">
        <v>171</v>
      </c>
      <c r="Q82" s="40">
        <v>3228159899</v>
      </c>
      <c r="R82" s="52" t="s">
        <v>172</v>
      </c>
    </row>
    <row r="83" spans="1:18" s="47" customFormat="1" ht="36" customHeight="1" x14ac:dyDescent="0.2">
      <c r="A83" s="1"/>
      <c r="B83" s="36" t="s">
        <v>184</v>
      </c>
      <c r="C83" s="70" t="s">
        <v>186</v>
      </c>
      <c r="D83" s="40">
        <v>4</v>
      </c>
      <c r="E83" s="40">
        <v>5</v>
      </c>
      <c r="F83" s="40">
        <v>3</v>
      </c>
      <c r="G83" s="40">
        <v>1</v>
      </c>
      <c r="H83" s="38" t="s">
        <v>23</v>
      </c>
      <c r="I83" s="38" t="s">
        <v>24</v>
      </c>
      <c r="J83" s="39">
        <f>(300000*3)*1.04</f>
        <v>936000</v>
      </c>
      <c r="K83" s="39">
        <f>J83*4</f>
        <v>3744000</v>
      </c>
      <c r="L83" s="38">
        <v>0</v>
      </c>
      <c r="M83" s="40">
        <v>0</v>
      </c>
      <c r="N83" s="38" t="s">
        <v>25</v>
      </c>
      <c r="O83" s="38" t="s">
        <v>26</v>
      </c>
      <c r="P83" s="57" t="s">
        <v>171</v>
      </c>
      <c r="Q83" s="40">
        <v>3228159899</v>
      </c>
      <c r="R83" s="52" t="s">
        <v>172</v>
      </c>
    </row>
    <row r="84" spans="1:18" s="47" customFormat="1" ht="35.25" customHeight="1" x14ac:dyDescent="0.2">
      <c r="A84" s="1"/>
      <c r="B84" s="36" t="s">
        <v>120</v>
      </c>
      <c r="C84" s="70" t="s">
        <v>187</v>
      </c>
      <c r="D84" s="40">
        <v>3</v>
      </c>
      <c r="E84" s="40">
        <v>4</v>
      </c>
      <c r="F84" s="40">
        <v>4</v>
      </c>
      <c r="G84" s="40">
        <v>1</v>
      </c>
      <c r="H84" s="38" t="s">
        <v>23</v>
      </c>
      <c r="I84" s="38" t="s">
        <v>24</v>
      </c>
      <c r="J84" s="39">
        <f>(76583640*4)*1.04</f>
        <v>318587942.40000004</v>
      </c>
      <c r="K84" s="39">
        <f>J84*3</f>
        <v>955763827.20000005</v>
      </c>
      <c r="L84" s="38">
        <v>0</v>
      </c>
      <c r="M84" s="40">
        <v>0</v>
      </c>
      <c r="N84" s="38" t="s">
        <v>25</v>
      </c>
      <c r="O84" s="38" t="s">
        <v>26</v>
      </c>
      <c r="P84" s="57" t="s">
        <v>171</v>
      </c>
      <c r="Q84" s="40">
        <v>3228159899</v>
      </c>
      <c r="R84" s="52" t="s">
        <v>172</v>
      </c>
    </row>
    <row r="85" spans="1:18" s="47" customFormat="1" ht="63.75" x14ac:dyDescent="0.2">
      <c r="A85" s="1"/>
      <c r="B85" s="50" t="s">
        <v>188</v>
      </c>
      <c r="C85" s="71" t="s">
        <v>189</v>
      </c>
      <c r="D85" s="58">
        <v>2</v>
      </c>
      <c r="E85" s="58">
        <v>3</v>
      </c>
      <c r="F85" s="40">
        <v>7</v>
      </c>
      <c r="G85" s="40">
        <v>1</v>
      </c>
      <c r="H85" s="38" t="s">
        <v>23</v>
      </c>
      <c r="I85" s="38" t="s">
        <v>24</v>
      </c>
      <c r="J85" s="39">
        <v>70000000</v>
      </c>
      <c r="K85" s="39">
        <v>70000000</v>
      </c>
      <c r="L85" s="38">
        <v>0</v>
      </c>
      <c r="M85" s="40">
        <v>0</v>
      </c>
      <c r="N85" s="38" t="s">
        <v>25</v>
      </c>
      <c r="O85" s="38" t="s">
        <v>26</v>
      </c>
      <c r="P85" s="64" t="s">
        <v>190</v>
      </c>
      <c r="Q85" s="58">
        <v>3107543877</v>
      </c>
      <c r="R85" s="41" t="s">
        <v>191</v>
      </c>
    </row>
    <row r="86" spans="1:18" s="47" customFormat="1" ht="25.5" x14ac:dyDescent="0.2">
      <c r="A86" s="1"/>
      <c r="B86" s="50" t="s">
        <v>165</v>
      </c>
      <c r="C86" s="71" t="s">
        <v>192</v>
      </c>
      <c r="D86" s="58">
        <v>2</v>
      </c>
      <c r="E86" s="58">
        <v>3</v>
      </c>
      <c r="F86" s="40">
        <v>9</v>
      </c>
      <c r="G86" s="40">
        <v>1</v>
      </c>
      <c r="H86" s="38" t="s">
        <v>23</v>
      </c>
      <c r="I86" s="38" t="s">
        <v>24</v>
      </c>
      <c r="J86" s="39">
        <v>100000000</v>
      </c>
      <c r="K86" s="39">
        <v>100000000</v>
      </c>
      <c r="L86" s="38">
        <v>0</v>
      </c>
      <c r="M86" s="40">
        <v>0</v>
      </c>
      <c r="N86" s="38" t="s">
        <v>25</v>
      </c>
      <c r="O86" s="38" t="s">
        <v>26</v>
      </c>
      <c r="P86" s="64" t="s">
        <v>190</v>
      </c>
      <c r="Q86" s="58">
        <v>3107543877</v>
      </c>
      <c r="R86" s="41" t="s">
        <v>191</v>
      </c>
    </row>
    <row r="87" spans="1:18" s="47" customFormat="1" ht="38.25" x14ac:dyDescent="0.2">
      <c r="A87" s="1"/>
      <c r="B87" s="50" t="s">
        <v>193</v>
      </c>
      <c r="C87" s="71" t="s">
        <v>194</v>
      </c>
      <c r="D87" s="58">
        <v>3</v>
      </c>
      <c r="E87" s="58">
        <v>4</v>
      </c>
      <c r="F87" s="40">
        <v>8</v>
      </c>
      <c r="G87" s="40">
        <v>1</v>
      </c>
      <c r="H87" s="38" t="s">
        <v>23</v>
      </c>
      <c r="I87" s="38" t="s">
        <v>24</v>
      </c>
      <c r="J87" s="39">
        <v>100000000</v>
      </c>
      <c r="K87" s="39">
        <v>100000000</v>
      </c>
      <c r="L87" s="38">
        <v>0</v>
      </c>
      <c r="M87" s="40">
        <v>0</v>
      </c>
      <c r="N87" s="38" t="s">
        <v>25</v>
      </c>
      <c r="O87" s="38" t="s">
        <v>26</v>
      </c>
      <c r="P87" s="64" t="s">
        <v>190</v>
      </c>
      <c r="Q87" s="58">
        <v>3107543877</v>
      </c>
      <c r="R87" s="72" t="s">
        <v>191</v>
      </c>
    </row>
    <row r="88" spans="1:18" s="47" customFormat="1" ht="38.25" x14ac:dyDescent="0.2">
      <c r="A88" s="1"/>
      <c r="B88" s="50" t="s">
        <v>195</v>
      </c>
      <c r="C88" s="71" t="s">
        <v>196</v>
      </c>
      <c r="D88" s="58">
        <v>4</v>
      </c>
      <c r="E88" s="58">
        <v>5</v>
      </c>
      <c r="F88" s="40">
        <v>2</v>
      </c>
      <c r="G88" s="40">
        <v>1</v>
      </c>
      <c r="H88" s="38" t="s">
        <v>23</v>
      </c>
      <c r="I88" s="38" t="s">
        <v>24</v>
      </c>
      <c r="J88" s="39">
        <v>40000000</v>
      </c>
      <c r="K88" s="39">
        <v>40000000</v>
      </c>
      <c r="L88" s="38">
        <v>0</v>
      </c>
      <c r="M88" s="40">
        <v>0</v>
      </c>
      <c r="N88" s="38" t="s">
        <v>25</v>
      </c>
      <c r="O88" s="38" t="s">
        <v>26</v>
      </c>
      <c r="P88" s="64" t="s">
        <v>190</v>
      </c>
      <c r="Q88" s="58">
        <v>3107543877</v>
      </c>
      <c r="R88" s="41" t="s">
        <v>191</v>
      </c>
    </row>
    <row r="89" spans="1:18" s="73" customFormat="1" ht="38.25" x14ac:dyDescent="0.2">
      <c r="A89" s="1"/>
      <c r="B89" s="50" t="s">
        <v>197</v>
      </c>
      <c r="C89" s="71" t="s">
        <v>198</v>
      </c>
      <c r="D89" s="40" t="s">
        <v>59</v>
      </c>
      <c r="E89" s="40" t="s">
        <v>77</v>
      </c>
      <c r="F89" s="40" t="s">
        <v>82</v>
      </c>
      <c r="G89" s="40">
        <v>1</v>
      </c>
      <c r="H89" s="38" t="s">
        <v>23</v>
      </c>
      <c r="I89" s="38" t="s">
        <v>24</v>
      </c>
      <c r="J89" s="39">
        <v>12000000</v>
      </c>
      <c r="K89" s="39">
        <v>12000000</v>
      </c>
      <c r="L89" s="38">
        <v>0</v>
      </c>
      <c r="M89" s="40">
        <v>0</v>
      </c>
      <c r="N89" s="38" t="s">
        <v>25</v>
      </c>
      <c r="O89" s="38" t="s">
        <v>26</v>
      </c>
      <c r="P89" s="57" t="s">
        <v>199</v>
      </c>
      <c r="Q89" s="40" t="s">
        <v>200</v>
      </c>
      <c r="R89" s="52" t="s">
        <v>201</v>
      </c>
    </row>
    <row r="90" spans="1:18" s="73" customFormat="1" ht="34.5" customHeight="1" x14ac:dyDescent="0.2">
      <c r="A90" s="1"/>
      <c r="B90" s="50" t="s">
        <v>202</v>
      </c>
      <c r="C90" s="71" t="s">
        <v>203</v>
      </c>
      <c r="D90" s="40" t="s">
        <v>59</v>
      </c>
      <c r="E90" s="40" t="s">
        <v>77</v>
      </c>
      <c r="F90" s="40" t="s">
        <v>22</v>
      </c>
      <c r="G90" s="40">
        <v>1</v>
      </c>
      <c r="H90" s="38" t="s">
        <v>23</v>
      </c>
      <c r="I90" s="38" t="s">
        <v>24</v>
      </c>
      <c r="J90" s="39">
        <v>50000000</v>
      </c>
      <c r="K90" s="39">
        <v>50000000</v>
      </c>
      <c r="L90" s="38">
        <v>0</v>
      </c>
      <c r="M90" s="40">
        <v>0</v>
      </c>
      <c r="N90" s="38" t="s">
        <v>25</v>
      </c>
      <c r="O90" s="38" t="s">
        <v>26</v>
      </c>
      <c r="P90" s="57" t="s">
        <v>199</v>
      </c>
      <c r="Q90" s="40" t="s">
        <v>200</v>
      </c>
      <c r="R90" s="52" t="s">
        <v>201</v>
      </c>
    </row>
    <row r="91" spans="1:18" s="73" customFormat="1" ht="33" customHeight="1" x14ac:dyDescent="0.2">
      <c r="A91" s="1"/>
      <c r="B91" s="50" t="s">
        <v>152</v>
      </c>
      <c r="C91" s="71" t="s">
        <v>204</v>
      </c>
      <c r="D91" s="40" t="s">
        <v>59</v>
      </c>
      <c r="E91" s="40" t="s">
        <v>77</v>
      </c>
      <c r="F91" s="40" t="s">
        <v>22</v>
      </c>
      <c r="G91" s="40">
        <v>1</v>
      </c>
      <c r="H91" s="38" t="s">
        <v>23</v>
      </c>
      <c r="I91" s="38" t="s">
        <v>24</v>
      </c>
      <c r="J91" s="39">
        <v>12000000</v>
      </c>
      <c r="K91" s="39">
        <v>12000000</v>
      </c>
      <c r="L91" s="38">
        <v>0</v>
      </c>
      <c r="M91" s="40">
        <v>0</v>
      </c>
      <c r="N91" s="38" t="s">
        <v>25</v>
      </c>
      <c r="O91" s="38" t="s">
        <v>26</v>
      </c>
      <c r="P91" s="57" t="s">
        <v>199</v>
      </c>
      <c r="Q91" s="40" t="s">
        <v>200</v>
      </c>
      <c r="R91" s="52" t="s">
        <v>201</v>
      </c>
    </row>
    <row r="92" spans="1:18" s="73" customFormat="1" ht="25.5" x14ac:dyDescent="0.2">
      <c r="A92" s="1"/>
      <c r="B92" s="50" t="s">
        <v>205</v>
      </c>
      <c r="C92" s="71" t="s">
        <v>206</v>
      </c>
      <c r="D92" s="40" t="s">
        <v>21</v>
      </c>
      <c r="E92" s="40" t="s">
        <v>81</v>
      </c>
      <c r="F92" s="40" t="s">
        <v>22</v>
      </c>
      <c r="G92" s="40">
        <v>1</v>
      </c>
      <c r="H92" s="38" t="s">
        <v>23</v>
      </c>
      <c r="I92" s="38" t="s">
        <v>24</v>
      </c>
      <c r="J92" s="39">
        <v>20000000</v>
      </c>
      <c r="K92" s="39">
        <v>20000000</v>
      </c>
      <c r="L92" s="38">
        <v>0</v>
      </c>
      <c r="M92" s="40">
        <v>0</v>
      </c>
      <c r="N92" s="38" t="s">
        <v>25</v>
      </c>
      <c r="O92" s="38" t="s">
        <v>26</v>
      </c>
      <c r="P92" s="57" t="s">
        <v>199</v>
      </c>
      <c r="Q92" s="40" t="s">
        <v>200</v>
      </c>
      <c r="R92" s="52" t="s">
        <v>201</v>
      </c>
    </row>
    <row r="93" spans="1:18" s="73" customFormat="1" ht="43.5" customHeight="1" x14ac:dyDescent="0.2">
      <c r="A93" s="1"/>
      <c r="B93" s="50" t="s">
        <v>207</v>
      </c>
      <c r="C93" s="71" t="s">
        <v>208</v>
      </c>
      <c r="D93" s="40">
        <v>11</v>
      </c>
      <c r="E93" s="40">
        <v>12</v>
      </c>
      <c r="F93" s="40">
        <v>2</v>
      </c>
      <c r="G93" s="40">
        <v>1</v>
      </c>
      <c r="H93" s="38" t="s">
        <v>23</v>
      </c>
      <c r="I93" s="38" t="s">
        <v>24</v>
      </c>
      <c r="J93" s="39">
        <v>100000000</v>
      </c>
      <c r="K93" s="39">
        <v>100000000</v>
      </c>
      <c r="L93" s="38">
        <v>0</v>
      </c>
      <c r="M93" s="40">
        <v>0</v>
      </c>
      <c r="N93" s="38" t="s">
        <v>25</v>
      </c>
      <c r="O93" s="38" t="s">
        <v>26</v>
      </c>
      <c r="P93" s="57" t="s">
        <v>199</v>
      </c>
      <c r="Q93" s="40" t="s">
        <v>200</v>
      </c>
      <c r="R93" s="52" t="s">
        <v>201</v>
      </c>
    </row>
    <row r="94" spans="1:18" s="73" customFormat="1" ht="25.5" x14ac:dyDescent="0.2">
      <c r="A94" s="1"/>
      <c r="B94" s="50" t="s">
        <v>209</v>
      </c>
      <c r="C94" s="71" t="s">
        <v>210</v>
      </c>
      <c r="D94" s="40">
        <v>4</v>
      </c>
      <c r="E94" s="40">
        <v>5</v>
      </c>
      <c r="F94" s="40">
        <v>1</v>
      </c>
      <c r="G94" s="40">
        <v>1</v>
      </c>
      <c r="H94" s="38" t="s">
        <v>23</v>
      </c>
      <c r="I94" s="38" t="s">
        <v>24</v>
      </c>
      <c r="J94" s="39">
        <v>20000000</v>
      </c>
      <c r="K94" s="39">
        <v>20000000</v>
      </c>
      <c r="L94" s="38">
        <v>0</v>
      </c>
      <c r="M94" s="40">
        <v>0</v>
      </c>
      <c r="N94" s="38" t="s">
        <v>25</v>
      </c>
      <c r="O94" s="38" t="s">
        <v>26</v>
      </c>
      <c r="P94" s="57" t="s">
        <v>199</v>
      </c>
      <c r="Q94" s="40" t="s">
        <v>200</v>
      </c>
      <c r="R94" s="52" t="s">
        <v>201</v>
      </c>
    </row>
    <row r="95" spans="1:18" s="73" customFormat="1" ht="38.25" x14ac:dyDescent="0.2">
      <c r="A95" s="1"/>
      <c r="B95" s="50" t="s">
        <v>211</v>
      </c>
      <c r="C95" s="71" t="s">
        <v>212</v>
      </c>
      <c r="D95" s="40">
        <v>8</v>
      </c>
      <c r="E95" s="40">
        <v>9</v>
      </c>
      <c r="F95" s="40">
        <v>3</v>
      </c>
      <c r="G95" s="40">
        <v>1</v>
      </c>
      <c r="H95" s="38" t="s">
        <v>23</v>
      </c>
      <c r="I95" s="38" t="s">
        <v>24</v>
      </c>
      <c r="J95" s="39">
        <v>147351960</v>
      </c>
      <c r="K95" s="39">
        <v>147351960</v>
      </c>
      <c r="L95" s="38">
        <v>0</v>
      </c>
      <c r="M95" s="40">
        <v>0</v>
      </c>
      <c r="N95" s="38" t="s">
        <v>25</v>
      </c>
      <c r="O95" s="38" t="s">
        <v>26</v>
      </c>
      <c r="P95" s="57" t="s">
        <v>199</v>
      </c>
      <c r="Q95" s="40" t="s">
        <v>200</v>
      </c>
      <c r="R95" s="52" t="s">
        <v>201</v>
      </c>
    </row>
    <row r="96" spans="1:18" s="73" customFormat="1" ht="51" x14ac:dyDescent="0.2">
      <c r="A96" s="1"/>
      <c r="B96" s="50" t="s">
        <v>213</v>
      </c>
      <c r="C96" s="71" t="s">
        <v>214</v>
      </c>
      <c r="D96" s="40">
        <v>5</v>
      </c>
      <c r="E96" s="40">
        <v>5</v>
      </c>
      <c r="F96" s="40">
        <v>4</v>
      </c>
      <c r="G96" s="40">
        <v>1</v>
      </c>
      <c r="H96" s="38" t="s">
        <v>23</v>
      </c>
      <c r="I96" s="38" t="s">
        <v>24</v>
      </c>
      <c r="J96" s="39">
        <v>241666695</v>
      </c>
      <c r="K96" s="39">
        <v>241666695</v>
      </c>
      <c r="L96" s="38">
        <v>0</v>
      </c>
      <c r="M96" s="40">
        <v>0</v>
      </c>
      <c r="N96" s="38" t="s">
        <v>25</v>
      </c>
      <c r="O96" s="38" t="s">
        <v>26</v>
      </c>
      <c r="P96" s="57" t="s">
        <v>199</v>
      </c>
      <c r="Q96" s="40" t="s">
        <v>200</v>
      </c>
      <c r="R96" s="52" t="s">
        <v>201</v>
      </c>
    </row>
    <row r="97" spans="1:18" s="73" customFormat="1" ht="25.5" x14ac:dyDescent="0.2">
      <c r="A97" s="1"/>
      <c r="B97" s="50" t="s">
        <v>152</v>
      </c>
      <c r="C97" s="71" t="s">
        <v>215</v>
      </c>
      <c r="D97" s="40">
        <v>4</v>
      </c>
      <c r="E97" s="40">
        <v>5</v>
      </c>
      <c r="F97" s="40">
        <v>7</v>
      </c>
      <c r="G97" s="40">
        <v>1</v>
      </c>
      <c r="H97" s="38" t="s">
        <v>23</v>
      </c>
      <c r="I97" s="38" t="s">
        <v>24</v>
      </c>
      <c r="J97" s="39">
        <v>49669200</v>
      </c>
      <c r="K97" s="39">
        <v>49669200</v>
      </c>
      <c r="L97" s="38">
        <v>0</v>
      </c>
      <c r="M97" s="40">
        <v>0</v>
      </c>
      <c r="N97" s="38" t="s">
        <v>25</v>
      </c>
      <c r="O97" s="38" t="s">
        <v>26</v>
      </c>
      <c r="P97" s="57" t="s">
        <v>199</v>
      </c>
      <c r="Q97" s="40">
        <v>3204948379</v>
      </c>
      <c r="R97" s="52" t="s">
        <v>201</v>
      </c>
    </row>
    <row r="98" spans="1:18" s="73" customFormat="1" ht="38.25" x14ac:dyDescent="0.2">
      <c r="A98" s="1"/>
      <c r="B98" s="50" t="s">
        <v>152</v>
      </c>
      <c r="C98" s="71" t="s">
        <v>216</v>
      </c>
      <c r="D98" s="40">
        <v>4</v>
      </c>
      <c r="E98" s="40">
        <v>5</v>
      </c>
      <c r="F98" s="40">
        <v>7</v>
      </c>
      <c r="G98" s="40">
        <v>1</v>
      </c>
      <c r="H98" s="38" t="s">
        <v>23</v>
      </c>
      <c r="I98" s="38" t="s">
        <v>24</v>
      </c>
      <c r="J98" s="39">
        <v>32009040</v>
      </c>
      <c r="K98" s="39">
        <v>32009040</v>
      </c>
      <c r="L98" s="38">
        <v>0</v>
      </c>
      <c r="M98" s="40">
        <v>0</v>
      </c>
      <c r="N98" s="38" t="s">
        <v>25</v>
      </c>
      <c r="O98" s="38" t="s">
        <v>26</v>
      </c>
      <c r="P98" s="57" t="s">
        <v>199</v>
      </c>
      <c r="Q98" s="40">
        <v>3204948379</v>
      </c>
      <c r="R98" s="52" t="s">
        <v>201</v>
      </c>
    </row>
    <row r="99" spans="1:18" s="73" customFormat="1" ht="38.25" x14ac:dyDescent="0.2">
      <c r="A99" s="1"/>
      <c r="B99" s="63" t="s">
        <v>217</v>
      </c>
      <c r="C99" s="70" t="s">
        <v>218</v>
      </c>
      <c r="D99" s="40">
        <v>3</v>
      </c>
      <c r="E99" s="40">
        <v>4</v>
      </c>
      <c r="F99" s="40">
        <v>12</v>
      </c>
      <c r="G99" s="40">
        <v>1</v>
      </c>
      <c r="H99" s="38" t="s">
        <v>23</v>
      </c>
      <c r="I99" s="38" t="s">
        <v>24</v>
      </c>
      <c r="J99" s="39">
        <v>8296353923</v>
      </c>
      <c r="K99" s="39">
        <v>8296353923</v>
      </c>
      <c r="L99" s="38">
        <v>0</v>
      </c>
      <c r="M99" s="40">
        <v>0</v>
      </c>
      <c r="N99" s="38" t="s">
        <v>25</v>
      </c>
      <c r="O99" s="38" t="s">
        <v>26</v>
      </c>
      <c r="P99" s="57" t="s">
        <v>219</v>
      </c>
      <c r="Q99" s="40">
        <v>3219006435</v>
      </c>
      <c r="R99" s="41" t="s">
        <v>220</v>
      </c>
    </row>
    <row r="100" spans="1:18" s="73" customFormat="1" ht="38.25" x14ac:dyDescent="0.2">
      <c r="A100" s="1"/>
      <c r="B100" s="63" t="s">
        <v>221</v>
      </c>
      <c r="C100" s="70" t="s">
        <v>222</v>
      </c>
      <c r="D100" s="40">
        <v>3</v>
      </c>
      <c r="E100" s="40">
        <v>4</v>
      </c>
      <c r="F100" s="40">
        <v>12</v>
      </c>
      <c r="G100" s="40">
        <v>1</v>
      </c>
      <c r="H100" s="38" t="s">
        <v>23</v>
      </c>
      <c r="I100" s="38" t="s">
        <v>24</v>
      </c>
      <c r="J100" s="39">
        <v>794635392</v>
      </c>
      <c r="K100" s="39">
        <v>794635392</v>
      </c>
      <c r="L100" s="38">
        <v>0</v>
      </c>
      <c r="M100" s="40">
        <v>0</v>
      </c>
      <c r="N100" s="38" t="s">
        <v>25</v>
      </c>
      <c r="O100" s="38" t="s">
        <v>26</v>
      </c>
      <c r="P100" s="57" t="s">
        <v>219</v>
      </c>
      <c r="Q100" s="40">
        <v>3219006435</v>
      </c>
      <c r="R100" s="41" t="s">
        <v>220</v>
      </c>
    </row>
    <row r="101" spans="1:18" s="73" customFormat="1" ht="51" x14ac:dyDescent="0.2">
      <c r="A101" s="1"/>
      <c r="B101" s="63" t="s">
        <v>221</v>
      </c>
      <c r="C101" s="70" t="s">
        <v>223</v>
      </c>
      <c r="D101" s="40">
        <v>3</v>
      </c>
      <c r="E101" s="40">
        <v>4</v>
      </c>
      <c r="F101" s="40">
        <v>18</v>
      </c>
      <c r="G101" s="40">
        <v>1</v>
      </c>
      <c r="H101" s="38" t="s">
        <v>23</v>
      </c>
      <c r="I101" s="38" t="s">
        <v>24</v>
      </c>
      <c r="J101" s="39">
        <v>136007100</v>
      </c>
      <c r="K101" s="39">
        <v>136007100</v>
      </c>
      <c r="L101" s="38">
        <v>0</v>
      </c>
      <c r="M101" s="40">
        <v>0</v>
      </c>
      <c r="N101" s="38" t="s">
        <v>25</v>
      </c>
      <c r="O101" s="38" t="s">
        <v>26</v>
      </c>
      <c r="P101" s="57" t="s">
        <v>219</v>
      </c>
      <c r="Q101" s="40">
        <v>3219006435</v>
      </c>
      <c r="R101" s="41" t="s">
        <v>220</v>
      </c>
    </row>
    <row r="102" spans="1:18" s="73" customFormat="1" ht="63.75" x14ac:dyDescent="0.2">
      <c r="A102" s="1"/>
      <c r="B102" s="63" t="s">
        <v>221</v>
      </c>
      <c r="C102" s="70" t="s">
        <v>224</v>
      </c>
      <c r="D102" s="40">
        <v>3</v>
      </c>
      <c r="E102" s="40">
        <v>4</v>
      </c>
      <c r="F102" s="40">
        <v>18</v>
      </c>
      <c r="G102" s="40">
        <v>1</v>
      </c>
      <c r="H102" s="38" t="s">
        <v>23</v>
      </c>
      <c r="I102" s="38" t="s">
        <v>24</v>
      </c>
      <c r="J102" s="39">
        <v>20401065</v>
      </c>
      <c r="K102" s="39">
        <v>20401065</v>
      </c>
      <c r="L102" s="38">
        <v>0</v>
      </c>
      <c r="M102" s="40">
        <v>0</v>
      </c>
      <c r="N102" s="38" t="s">
        <v>25</v>
      </c>
      <c r="O102" s="38" t="s">
        <v>26</v>
      </c>
      <c r="P102" s="57" t="s">
        <v>219</v>
      </c>
      <c r="Q102" s="40">
        <v>3219006435</v>
      </c>
      <c r="R102" s="41" t="s">
        <v>220</v>
      </c>
    </row>
    <row r="103" spans="1:18" s="73" customFormat="1" ht="51" x14ac:dyDescent="0.2">
      <c r="A103" s="1"/>
      <c r="B103" s="63" t="s">
        <v>221</v>
      </c>
      <c r="C103" s="70" t="s">
        <v>225</v>
      </c>
      <c r="D103" s="40">
        <v>3</v>
      </c>
      <c r="E103" s="40">
        <v>4</v>
      </c>
      <c r="F103" s="40">
        <v>18</v>
      </c>
      <c r="G103" s="40">
        <v>1</v>
      </c>
      <c r="H103" s="38" t="s">
        <v>23</v>
      </c>
      <c r="I103" s="38" t="s">
        <v>24</v>
      </c>
      <c r="J103" s="39">
        <v>96768270</v>
      </c>
      <c r="K103" s="39">
        <v>96768270</v>
      </c>
      <c r="L103" s="38">
        <v>0</v>
      </c>
      <c r="M103" s="40">
        <v>0</v>
      </c>
      <c r="N103" s="38" t="s">
        <v>25</v>
      </c>
      <c r="O103" s="38" t="s">
        <v>26</v>
      </c>
      <c r="P103" s="57" t="s">
        <v>219</v>
      </c>
      <c r="Q103" s="40">
        <v>3219006435</v>
      </c>
      <c r="R103" s="41" t="s">
        <v>220</v>
      </c>
    </row>
    <row r="104" spans="1:18" s="73" customFormat="1" ht="63.75" x14ac:dyDescent="0.2">
      <c r="A104" s="1"/>
      <c r="B104" s="63" t="s">
        <v>221</v>
      </c>
      <c r="C104" s="70" t="s">
        <v>226</v>
      </c>
      <c r="D104" s="40">
        <v>3</v>
      </c>
      <c r="E104" s="40">
        <v>4</v>
      </c>
      <c r="F104" s="40">
        <v>18</v>
      </c>
      <c r="G104" s="40">
        <v>1</v>
      </c>
      <c r="H104" s="38" t="s">
        <v>23</v>
      </c>
      <c r="I104" s="38" t="s">
        <v>24</v>
      </c>
      <c r="J104" s="39">
        <v>14515240</v>
      </c>
      <c r="K104" s="39">
        <v>14515240</v>
      </c>
      <c r="L104" s="38">
        <v>0</v>
      </c>
      <c r="M104" s="40">
        <v>0</v>
      </c>
      <c r="N104" s="38" t="s">
        <v>25</v>
      </c>
      <c r="O104" s="38" t="s">
        <v>26</v>
      </c>
      <c r="P104" s="57" t="s">
        <v>219</v>
      </c>
      <c r="Q104" s="40">
        <v>3219006435</v>
      </c>
      <c r="R104" s="41" t="s">
        <v>220</v>
      </c>
    </row>
    <row r="105" spans="1:18" s="73" customFormat="1" ht="51" x14ac:dyDescent="0.2">
      <c r="A105" s="1"/>
      <c r="B105" s="63" t="s">
        <v>227</v>
      </c>
      <c r="C105" s="70" t="s">
        <v>228</v>
      </c>
      <c r="D105" s="40">
        <v>4</v>
      </c>
      <c r="E105" s="40">
        <v>8</v>
      </c>
      <c r="F105" s="40">
        <v>8</v>
      </c>
      <c r="G105" s="40">
        <v>1</v>
      </c>
      <c r="H105" s="38" t="s">
        <v>23</v>
      </c>
      <c r="I105" s="38" t="s">
        <v>24</v>
      </c>
      <c r="J105" s="39">
        <v>2835171933.4936705</v>
      </c>
      <c r="K105" s="39">
        <v>2835171933.4936705</v>
      </c>
      <c r="L105" s="38">
        <v>0</v>
      </c>
      <c r="M105" s="40">
        <v>0</v>
      </c>
      <c r="N105" s="38" t="s">
        <v>25</v>
      </c>
      <c r="O105" s="38" t="s">
        <v>26</v>
      </c>
      <c r="P105" s="57" t="s">
        <v>219</v>
      </c>
      <c r="Q105" s="40">
        <v>3219006435</v>
      </c>
      <c r="R105" s="41" t="s">
        <v>220</v>
      </c>
    </row>
    <row r="106" spans="1:18" s="73" customFormat="1" ht="51" x14ac:dyDescent="0.2">
      <c r="A106" s="1"/>
      <c r="B106" s="63" t="s">
        <v>227</v>
      </c>
      <c r="C106" s="70" t="s">
        <v>229</v>
      </c>
      <c r="D106" s="40">
        <v>9</v>
      </c>
      <c r="E106" s="40">
        <v>9</v>
      </c>
      <c r="F106" s="40">
        <v>4</v>
      </c>
      <c r="G106" s="40">
        <v>1</v>
      </c>
      <c r="H106" s="38" t="s">
        <v>23</v>
      </c>
      <c r="I106" s="38" t="s">
        <v>24</v>
      </c>
      <c r="J106" s="39">
        <v>1345511324</v>
      </c>
      <c r="K106" s="39">
        <v>1345511324</v>
      </c>
      <c r="L106" s="38">
        <v>0</v>
      </c>
      <c r="M106" s="40">
        <v>0</v>
      </c>
      <c r="N106" s="38" t="s">
        <v>25</v>
      </c>
      <c r="O106" s="38" t="s">
        <v>26</v>
      </c>
      <c r="P106" s="57" t="s">
        <v>219</v>
      </c>
      <c r="Q106" s="40">
        <v>3219006435</v>
      </c>
      <c r="R106" s="41" t="s">
        <v>220</v>
      </c>
    </row>
    <row r="107" spans="1:18" s="73" customFormat="1" ht="51" x14ac:dyDescent="0.2">
      <c r="A107" s="1"/>
      <c r="B107" s="63" t="s">
        <v>227</v>
      </c>
      <c r="C107" s="70" t="s">
        <v>230</v>
      </c>
      <c r="D107" s="40">
        <v>6</v>
      </c>
      <c r="E107" s="40">
        <v>7</v>
      </c>
      <c r="F107" s="40">
        <v>8</v>
      </c>
      <c r="G107" s="40">
        <v>1</v>
      </c>
      <c r="H107" s="38" t="s">
        <v>23</v>
      </c>
      <c r="I107" s="38" t="s">
        <v>24</v>
      </c>
      <c r="J107" s="39">
        <v>3828325849.9286661</v>
      </c>
      <c r="K107" s="39">
        <v>3828325849.9286661</v>
      </c>
      <c r="L107" s="38">
        <v>0</v>
      </c>
      <c r="M107" s="40">
        <v>0</v>
      </c>
      <c r="N107" s="38" t="s">
        <v>25</v>
      </c>
      <c r="O107" s="38" t="s">
        <v>26</v>
      </c>
      <c r="P107" s="57" t="s">
        <v>219</v>
      </c>
      <c r="Q107" s="40">
        <v>3219006435</v>
      </c>
      <c r="R107" s="41" t="s">
        <v>220</v>
      </c>
    </row>
    <row r="108" spans="1:18" s="73" customFormat="1" ht="51" x14ac:dyDescent="0.2">
      <c r="A108" s="1"/>
      <c r="B108" s="63" t="s">
        <v>227</v>
      </c>
      <c r="C108" s="70" t="s">
        <v>231</v>
      </c>
      <c r="D108" s="40">
        <v>9</v>
      </c>
      <c r="E108" s="40">
        <v>9</v>
      </c>
      <c r="F108" s="40">
        <v>4</v>
      </c>
      <c r="G108" s="40">
        <v>1</v>
      </c>
      <c r="H108" s="38" t="s">
        <v>23</v>
      </c>
      <c r="I108" s="38" t="s">
        <v>24</v>
      </c>
      <c r="J108" s="39">
        <v>7949622631</v>
      </c>
      <c r="K108" s="39">
        <v>7949622631</v>
      </c>
      <c r="L108" s="38">
        <v>0</v>
      </c>
      <c r="M108" s="40">
        <v>0</v>
      </c>
      <c r="N108" s="38" t="s">
        <v>25</v>
      </c>
      <c r="O108" s="38" t="s">
        <v>26</v>
      </c>
      <c r="P108" s="57" t="s">
        <v>219</v>
      </c>
      <c r="Q108" s="40">
        <v>3219006435</v>
      </c>
      <c r="R108" s="41" t="s">
        <v>220</v>
      </c>
    </row>
    <row r="109" spans="1:18" s="73" customFormat="1" ht="91.5" customHeight="1" x14ac:dyDescent="0.2">
      <c r="A109" s="1"/>
      <c r="B109" s="50" t="s">
        <v>232</v>
      </c>
      <c r="C109" s="71" t="s">
        <v>233</v>
      </c>
      <c r="D109" s="40">
        <v>10</v>
      </c>
      <c r="E109" s="40">
        <v>11</v>
      </c>
      <c r="F109" s="40">
        <v>12</v>
      </c>
      <c r="G109" s="40">
        <v>1</v>
      </c>
      <c r="H109" s="38" t="s">
        <v>23</v>
      </c>
      <c r="I109" s="38" t="s">
        <v>24</v>
      </c>
      <c r="J109" s="39">
        <v>10000000</v>
      </c>
      <c r="K109" s="39">
        <v>10000000</v>
      </c>
      <c r="L109" s="38">
        <v>0</v>
      </c>
      <c r="M109" s="40">
        <v>0</v>
      </c>
      <c r="N109" s="38" t="s">
        <v>25</v>
      </c>
      <c r="O109" s="38" t="s">
        <v>26</v>
      </c>
      <c r="P109" s="57" t="s">
        <v>234</v>
      </c>
      <c r="Q109" s="40">
        <v>3015818844</v>
      </c>
      <c r="R109" s="41" t="s">
        <v>235</v>
      </c>
    </row>
    <row r="110" spans="1:18" s="73" customFormat="1" ht="90.75" customHeight="1" x14ac:dyDescent="0.2">
      <c r="A110" s="1"/>
      <c r="B110" s="50" t="s">
        <v>232</v>
      </c>
      <c r="C110" s="71" t="s">
        <v>236</v>
      </c>
      <c r="D110" s="40">
        <v>3</v>
      </c>
      <c r="E110" s="40">
        <v>4</v>
      </c>
      <c r="F110" s="40">
        <v>12</v>
      </c>
      <c r="G110" s="40">
        <v>1</v>
      </c>
      <c r="H110" s="38" t="s">
        <v>23</v>
      </c>
      <c r="I110" s="38" t="s">
        <v>24</v>
      </c>
      <c r="J110" s="39">
        <v>24990000</v>
      </c>
      <c r="K110" s="39">
        <v>24990000</v>
      </c>
      <c r="L110" s="38">
        <v>0</v>
      </c>
      <c r="M110" s="40">
        <v>0</v>
      </c>
      <c r="N110" s="38" t="s">
        <v>25</v>
      </c>
      <c r="O110" s="38" t="s">
        <v>26</v>
      </c>
      <c r="P110" s="57" t="s">
        <v>219</v>
      </c>
      <c r="Q110" s="40">
        <v>3219006435</v>
      </c>
      <c r="R110" s="41" t="s">
        <v>220</v>
      </c>
    </row>
    <row r="111" spans="1:18" s="73" customFormat="1" ht="51" x14ac:dyDescent="0.2">
      <c r="A111" s="1"/>
      <c r="B111" s="50" t="s">
        <v>237</v>
      </c>
      <c r="C111" s="71" t="s">
        <v>238</v>
      </c>
      <c r="D111" s="40">
        <v>2</v>
      </c>
      <c r="E111" s="40">
        <v>3</v>
      </c>
      <c r="F111" s="40">
        <v>3</v>
      </c>
      <c r="G111" s="40">
        <v>1</v>
      </c>
      <c r="H111" s="38" t="s">
        <v>23</v>
      </c>
      <c r="I111" s="38" t="s">
        <v>24</v>
      </c>
      <c r="J111" s="39">
        <f>2000000*3</f>
        <v>6000000</v>
      </c>
      <c r="K111" s="39">
        <f>2000000*7</f>
        <v>14000000</v>
      </c>
      <c r="L111" s="38">
        <v>0</v>
      </c>
      <c r="M111" s="40">
        <v>0</v>
      </c>
      <c r="N111" s="38" t="s">
        <v>25</v>
      </c>
      <c r="O111" s="38" t="s">
        <v>26</v>
      </c>
      <c r="P111" s="57" t="s">
        <v>239</v>
      </c>
      <c r="Q111" s="40">
        <v>3132628447</v>
      </c>
      <c r="R111" s="41" t="s">
        <v>240</v>
      </c>
    </row>
    <row r="112" spans="1:18" s="35" customFormat="1" ht="64.5" customHeight="1" x14ac:dyDescent="0.2">
      <c r="A112" s="28"/>
      <c r="B112" s="63" t="s">
        <v>241</v>
      </c>
      <c r="C112" s="70" t="s">
        <v>242</v>
      </c>
      <c r="D112" s="58">
        <v>3</v>
      </c>
      <c r="E112" s="58">
        <v>4</v>
      </c>
      <c r="F112" s="58">
        <v>2</v>
      </c>
      <c r="G112" s="40">
        <v>1</v>
      </c>
      <c r="H112" s="38" t="s">
        <v>23</v>
      </c>
      <c r="I112" s="38" t="s">
        <v>24</v>
      </c>
      <c r="J112" s="39">
        <v>1530000000</v>
      </c>
      <c r="K112" s="39">
        <v>1530000000</v>
      </c>
      <c r="L112" s="38">
        <v>0</v>
      </c>
      <c r="M112" s="40">
        <v>0</v>
      </c>
      <c r="N112" s="38" t="s">
        <v>25</v>
      </c>
      <c r="O112" s="38" t="s">
        <v>26</v>
      </c>
      <c r="P112" s="74" t="s">
        <v>239</v>
      </c>
      <c r="Q112" s="74">
        <v>3132628447</v>
      </c>
      <c r="R112" s="55" t="s">
        <v>240</v>
      </c>
    </row>
    <row r="113" spans="1:18" s="35" customFormat="1" ht="51" customHeight="1" x14ac:dyDescent="0.2">
      <c r="A113" s="28"/>
      <c r="B113" s="63" t="s">
        <v>243</v>
      </c>
      <c r="C113" s="70" t="s">
        <v>244</v>
      </c>
      <c r="D113" s="58">
        <v>9</v>
      </c>
      <c r="E113" s="58">
        <v>10</v>
      </c>
      <c r="F113" s="58">
        <v>2</v>
      </c>
      <c r="G113" s="40">
        <v>1</v>
      </c>
      <c r="H113" s="38" t="s">
        <v>23</v>
      </c>
      <c r="I113" s="38" t="s">
        <v>24</v>
      </c>
      <c r="J113" s="39">
        <v>32000000</v>
      </c>
      <c r="K113" s="39">
        <v>32000000</v>
      </c>
      <c r="L113" s="38">
        <v>0</v>
      </c>
      <c r="M113" s="40">
        <v>0</v>
      </c>
      <c r="N113" s="38" t="s">
        <v>25</v>
      </c>
      <c r="O113" s="38" t="s">
        <v>26</v>
      </c>
      <c r="P113" s="74" t="s">
        <v>239</v>
      </c>
      <c r="Q113" s="74">
        <v>3132628447</v>
      </c>
      <c r="R113" s="55" t="s">
        <v>240</v>
      </c>
    </row>
    <row r="114" spans="1:18" s="35" customFormat="1" ht="73.5" customHeight="1" x14ac:dyDescent="0.2">
      <c r="A114" s="28"/>
      <c r="B114" s="63" t="s">
        <v>245</v>
      </c>
      <c r="C114" s="76" t="s">
        <v>246</v>
      </c>
      <c r="D114" s="58">
        <v>8</v>
      </c>
      <c r="E114" s="58">
        <v>9</v>
      </c>
      <c r="F114" s="58">
        <v>1</v>
      </c>
      <c r="G114" s="40">
        <v>1</v>
      </c>
      <c r="H114" s="38" t="s">
        <v>23</v>
      </c>
      <c r="I114" s="38" t="s">
        <v>24</v>
      </c>
      <c r="J114" s="39">
        <v>200000000</v>
      </c>
      <c r="K114" s="39">
        <v>200000000</v>
      </c>
      <c r="L114" s="38">
        <v>0</v>
      </c>
      <c r="M114" s="40">
        <v>0</v>
      </c>
      <c r="N114" s="38" t="s">
        <v>25</v>
      </c>
      <c r="O114" s="38" t="s">
        <v>26</v>
      </c>
      <c r="P114" s="74" t="s">
        <v>239</v>
      </c>
      <c r="Q114" s="74">
        <v>3132628447</v>
      </c>
      <c r="R114" s="55" t="s">
        <v>240</v>
      </c>
    </row>
    <row r="115" spans="1:18" s="35" customFormat="1" ht="51" x14ac:dyDescent="0.2">
      <c r="A115" s="28"/>
      <c r="B115" s="63" t="s">
        <v>60</v>
      </c>
      <c r="C115" s="70" t="s">
        <v>247</v>
      </c>
      <c r="D115" s="58">
        <v>2</v>
      </c>
      <c r="E115" s="58">
        <v>3</v>
      </c>
      <c r="F115" s="58">
        <v>3</v>
      </c>
      <c r="G115" s="40">
        <v>1</v>
      </c>
      <c r="H115" s="38" t="s">
        <v>23</v>
      </c>
      <c r="I115" s="38" t="s">
        <v>24</v>
      </c>
      <c r="J115" s="39">
        <f>200000000*F115</f>
        <v>600000000</v>
      </c>
      <c r="K115" s="39">
        <f>200000000*7</f>
        <v>1400000000</v>
      </c>
      <c r="L115" s="38">
        <v>0</v>
      </c>
      <c r="M115" s="40">
        <v>0</v>
      </c>
      <c r="N115" s="38" t="s">
        <v>25</v>
      </c>
      <c r="O115" s="38" t="s">
        <v>26</v>
      </c>
      <c r="P115" s="74" t="s">
        <v>239</v>
      </c>
      <c r="Q115" s="74">
        <v>3132628447</v>
      </c>
      <c r="R115" s="55" t="s">
        <v>240</v>
      </c>
    </row>
    <row r="116" spans="1:18" s="35" customFormat="1" ht="58.5" customHeight="1" x14ac:dyDescent="0.2">
      <c r="A116" s="28"/>
      <c r="B116" s="63" t="s">
        <v>248</v>
      </c>
      <c r="C116" s="70" t="s">
        <v>249</v>
      </c>
      <c r="D116" s="40">
        <v>9</v>
      </c>
      <c r="E116" s="40">
        <v>10</v>
      </c>
      <c r="F116" s="40">
        <v>3</v>
      </c>
      <c r="G116" s="40">
        <v>1</v>
      </c>
      <c r="H116" s="38" t="s">
        <v>23</v>
      </c>
      <c r="I116" s="38" t="s">
        <v>24</v>
      </c>
      <c r="J116" s="39">
        <f>8000000*F116</f>
        <v>24000000</v>
      </c>
      <c r="K116" s="39">
        <v>24000000</v>
      </c>
      <c r="L116" s="38">
        <v>0</v>
      </c>
      <c r="M116" s="40">
        <v>0</v>
      </c>
      <c r="N116" s="38" t="s">
        <v>25</v>
      </c>
      <c r="O116" s="38" t="s">
        <v>26</v>
      </c>
      <c r="P116" s="74" t="s">
        <v>239</v>
      </c>
      <c r="Q116" s="74">
        <v>3132628447</v>
      </c>
      <c r="R116" s="55" t="s">
        <v>240</v>
      </c>
    </row>
    <row r="117" spans="1:18" s="35" customFormat="1" ht="45" customHeight="1" x14ac:dyDescent="0.2">
      <c r="A117" s="28"/>
      <c r="B117" s="63" t="s">
        <v>250</v>
      </c>
      <c r="C117" s="70" t="s">
        <v>251</v>
      </c>
      <c r="D117" s="58">
        <v>3</v>
      </c>
      <c r="E117" s="58">
        <v>4</v>
      </c>
      <c r="F117" s="58">
        <v>1</v>
      </c>
      <c r="G117" s="40">
        <v>1</v>
      </c>
      <c r="H117" s="38" t="s">
        <v>23</v>
      </c>
      <c r="I117" s="38" t="s">
        <v>24</v>
      </c>
      <c r="J117" s="39">
        <v>20000000</v>
      </c>
      <c r="K117" s="39">
        <v>20000000</v>
      </c>
      <c r="L117" s="38">
        <v>0</v>
      </c>
      <c r="M117" s="40">
        <v>0</v>
      </c>
      <c r="N117" s="38" t="s">
        <v>25</v>
      </c>
      <c r="O117" s="38" t="s">
        <v>26</v>
      </c>
      <c r="P117" s="74" t="s">
        <v>239</v>
      </c>
      <c r="Q117" s="74">
        <v>3132628447</v>
      </c>
      <c r="R117" s="55" t="s">
        <v>240</v>
      </c>
    </row>
    <row r="118" spans="1:18" s="35" customFormat="1" ht="76.5" x14ac:dyDescent="0.2">
      <c r="A118" s="28"/>
      <c r="B118" s="63" t="s">
        <v>252</v>
      </c>
      <c r="C118" s="70" t="s">
        <v>253</v>
      </c>
      <c r="D118" s="58">
        <v>1</v>
      </c>
      <c r="E118" s="58">
        <v>2</v>
      </c>
      <c r="F118" s="58">
        <v>3</v>
      </c>
      <c r="G118" s="40">
        <v>1</v>
      </c>
      <c r="H118" s="38" t="s">
        <v>23</v>
      </c>
      <c r="I118" s="38" t="s">
        <v>24</v>
      </c>
      <c r="J118" s="39">
        <f>1400000000*F118</f>
        <v>4200000000</v>
      </c>
      <c r="K118" s="39">
        <f>1400000000*8</f>
        <v>11200000000</v>
      </c>
      <c r="L118" s="38">
        <v>0</v>
      </c>
      <c r="M118" s="40">
        <v>0</v>
      </c>
      <c r="N118" s="38" t="s">
        <v>25</v>
      </c>
      <c r="O118" s="38" t="s">
        <v>26</v>
      </c>
      <c r="P118" s="74" t="s">
        <v>239</v>
      </c>
      <c r="Q118" s="74">
        <v>3132628447</v>
      </c>
      <c r="R118" s="55" t="s">
        <v>240</v>
      </c>
    </row>
    <row r="119" spans="1:18" s="35" customFormat="1" ht="38.25" x14ac:dyDescent="0.2">
      <c r="A119" s="28"/>
      <c r="B119" s="63" t="s">
        <v>254</v>
      </c>
      <c r="C119" s="70" t="s">
        <v>255</v>
      </c>
      <c r="D119" s="58">
        <v>3</v>
      </c>
      <c r="E119" s="58">
        <v>4</v>
      </c>
      <c r="F119" s="58">
        <v>2</v>
      </c>
      <c r="G119" s="40">
        <v>1</v>
      </c>
      <c r="H119" s="38" t="s">
        <v>23</v>
      </c>
      <c r="I119" s="38" t="s">
        <v>24</v>
      </c>
      <c r="J119" s="39">
        <v>30000000</v>
      </c>
      <c r="K119" s="39">
        <v>30000000</v>
      </c>
      <c r="L119" s="38">
        <v>0</v>
      </c>
      <c r="M119" s="40">
        <v>0</v>
      </c>
      <c r="N119" s="38" t="s">
        <v>25</v>
      </c>
      <c r="O119" s="38" t="s">
        <v>26</v>
      </c>
      <c r="P119" s="74" t="s">
        <v>239</v>
      </c>
      <c r="Q119" s="74">
        <v>3132628447</v>
      </c>
      <c r="R119" s="55" t="s">
        <v>240</v>
      </c>
    </row>
    <row r="120" spans="1:18" s="35" customFormat="1" ht="51" x14ac:dyDescent="0.2">
      <c r="A120" s="28"/>
      <c r="B120" s="63" t="s">
        <v>256</v>
      </c>
      <c r="C120" s="70" t="s">
        <v>257</v>
      </c>
      <c r="D120" s="58">
        <v>2</v>
      </c>
      <c r="E120" s="58">
        <v>3</v>
      </c>
      <c r="F120" s="58">
        <v>3</v>
      </c>
      <c r="G120" s="40">
        <v>1</v>
      </c>
      <c r="H120" s="38" t="s">
        <v>23</v>
      </c>
      <c r="I120" s="38" t="s">
        <v>24</v>
      </c>
      <c r="J120" s="39">
        <f>70000000*F120</f>
        <v>210000000</v>
      </c>
      <c r="K120" s="39">
        <f>70000000*7</f>
        <v>490000000</v>
      </c>
      <c r="L120" s="38">
        <v>0</v>
      </c>
      <c r="M120" s="40">
        <v>0</v>
      </c>
      <c r="N120" s="38" t="s">
        <v>25</v>
      </c>
      <c r="O120" s="38" t="s">
        <v>26</v>
      </c>
      <c r="P120" s="74" t="s">
        <v>239</v>
      </c>
      <c r="Q120" s="74">
        <v>3132628447</v>
      </c>
      <c r="R120" s="55" t="s">
        <v>240</v>
      </c>
    </row>
    <row r="121" spans="1:18" s="35" customFormat="1" ht="44.25" customHeight="1" x14ac:dyDescent="0.2">
      <c r="A121" s="28"/>
      <c r="B121" s="63" t="s">
        <v>133</v>
      </c>
      <c r="C121" s="70" t="s">
        <v>258</v>
      </c>
      <c r="D121" s="58">
        <v>6</v>
      </c>
      <c r="E121" s="58">
        <v>7</v>
      </c>
      <c r="F121" s="58">
        <v>1</v>
      </c>
      <c r="G121" s="40">
        <v>1</v>
      </c>
      <c r="H121" s="38" t="s">
        <v>23</v>
      </c>
      <c r="I121" s="38" t="s">
        <v>24</v>
      </c>
      <c r="J121" s="39">
        <v>105000000</v>
      </c>
      <c r="K121" s="39">
        <v>105000000</v>
      </c>
      <c r="L121" s="38">
        <v>0</v>
      </c>
      <c r="M121" s="40">
        <v>0</v>
      </c>
      <c r="N121" s="38" t="s">
        <v>25</v>
      </c>
      <c r="O121" s="38" t="s">
        <v>26</v>
      </c>
      <c r="P121" s="74" t="s">
        <v>239</v>
      </c>
      <c r="Q121" s="74">
        <v>3132628447</v>
      </c>
      <c r="R121" s="55" t="s">
        <v>240</v>
      </c>
    </row>
    <row r="122" spans="1:18" s="35" customFormat="1" ht="38.25" x14ac:dyDescent="0.2">
      <c r="A122" s="28"/>
      <c r="B122" s="63" t="s">
        <v>259</v>
      </c>
      <c r="C122" s="75" t="s">
        <v>260</v>
      </c>
      <c r="D122" s="58">
        <v>2</v>
      </c>
      <c r="E122" s="58">
        <v>3</v>
      </c>
      <c r="F122" s="58">
        <v>3</v>
      </c>
      <c r="G122" s="40">
        <v>1</v>
      </c>
      <c r="H122" s="38" t="s">
        <v>23</v>
      </c>
      <c r="I122" s="38" t="s">
        <v>24</v>
      </c>
      <c r="J122" s="39">
        <f>10000000*3</f>
        <v>30000000</v>
      </c>
      <c r="K122" s="39">
        <f>10000000*7</f>
        <v>70000000</v>
      </c>
      <c r="L122" s="38">
        <v>0</v>
      </c>
      <c r="M122" s="40">
        <v>0</v>
      </c>
      <c r="N122" s="38" t="s">
        <v>25</v>
      </c>
      <c r="O122" s="38" t="s">
        <v>26</v>
      </c>
      <c r="P122" s="74" t="s">
        <v>239</v>
      </c>
      <c r="Q122" s="74">
        <v>3132628447</v>
      </c>
      <c r="R122" s="55" t="s">
        <v>240</v>
      </c>
    </row>
    <row r="123" spans="1:18" s="35" customFormat="1" ht="51" x14ac:dyDescent="0.2">
      <c r="A123" s="28"/>
      <c r="B123" s="63" t="s">
        <v>261</v>
      </c>
      <c r="C123" s="75" t="s">
        <v>262</v>
      </c>
      <c r="D123" s="58">
        <v>1</v>
      </c>
      <c r="E123" s="58">
        <v>2</v>
      </c>
      <c r="F123" s="58">
        <v>3</v>
      </c>
      <c r="G123" s="40">
        <v>1</v>
      </c>
      <c r="H123" s="38" t="s">
        <v>23</v>
      </c>
      <c r="I123" s="38" t="s">
        <v>24</v>
      </c>
      <c r="J123" s="39">
        <f>718000000*F123</f>
        <v>2154000000</v>
      </c>
      <c r="K123" s="39">
        <f>718000000*8</f>
        <v>5744000000</v>
      </c>
      <c r="L123" s="38">
        <v>0</v>
      </c>
      <c r="M123" s="40">
        <v>0</v>
      </c>
      <c r="N123" s="38" t="s">
        <v>25</v>
      </c>
      <c r="O123" s="38" t="s">
        <v>26</v>
      </c>
      <c r="P123" s="74" t="s">
        <v>239</v>
      </c>
      <c r="Q123" s="74">
        <v>3132628447</v>
      </c>
      <c r="R123" s="55" t="s">
        <v>240</v>
      </c>
    </row>
    <row r="124" spans="1:18" s="35" customFormat="1" ht="51" x14ac:dyDescent="0.2">
      <c r="A124" s="28"/>
      <c r="B124" s="63" t="s">
        <v>263</v>
      </c>
      <c r="C124" s="70" t="s">
        <v>264</v>
      </c>
      <c r="D124" s="58">
        <v>3</v>
      </c>
      <c r="E124" s="58">
        <v>4</v>
      </c>
      <c r="F124" s="58">
        <v>3</v>
      </c>
      <c r="G124" s="40">
        <v>1</v>
      </c>
      <c r="H124" s="38" t="s">
        <v>23</v>
      </c>
      <c r="I124" s="38" t="s">
        <v>24</v>
      </c>
      <c r="J124" s="39">
        <f>20000000*F124</f>
        <v>60000000</v>
      </c>
      <c r="K124" s="39">
        <f>20000000*6</f>
        <v>120000000</v>
      </c>
      <c r="L124" s="38">
        <v>0</v>
      </c>
      <c r="M124" s="40">
        <v>0</v>
      </c>
      <c r="N124" s="38" t="s">
        <v>25</v>
      </c>
      <c r="O124" s="38" t="s">
        <v>26</v>
      </c>
      <c r="P124" s="74" t="s">
        <v>239</v>
      </c>
      <c r="Q124" s="74">
        <v>3132628447</v>
      </c>
      <c r="R124" s="55" t="s">
        <v>240</v>
      </c>
    </row>
    <row r="125" spans="1:18" s="35" customFormat="1" ht="77.25" customHeight="1" x14ac:dyDescent="0.2">
      <c r="A125" s="28"/>
      <c r="B125" s="63" t="s">
        <v>241</v>
      </c>
      <c r="C125" s="70" t="s">
        <v>265</v>
      </c>
      <c r="D125" s="58">
        <v>8</v>
      </c>
      <c r="E125" s="58">
        <v>9</v>
      </c>
      <c r="F125" s="58">
        <v>1</v>
      </c>
      <c r="G125" s="40">
        <v>1</v>
      </c>
      <c r="H125" s="38" t="s">
        <v>23</v>
      </c>
      <c r="I125" s="38" t="s">
        <v>24</v>
      </c>
      <c r="J125" s="39">
        <v>25000000</v>
      </c>
      <c r="K125" s="39">
        <v>25000000</v>
      </c>
      <c r="L125" s="38">
        <v>0</v>
      </c>
      <c r="M125" s="40">
        <v>0</v>
      </c>
      <c r="N125" s="38" t="s">
        <v>25</v>
      </c>
      <c r="O125" s="38" t="s">
        <v>26</v>
      </c>
      <c r="P125" s="74" t="s">
        <v>239</v>
      </c>
      <c r="Q125" s="74">
        <v>3132628447</v>
      </c>
      <c r="R125" s="55" t="s">
        <v>240</v>
      </c>
    </row>
    <row r="126" spans="1:18" s="35" customFormat="1" ht="71.25" customHeight="1" x14ac:dyDescent="0.2">
      <c r="A126" s="28"/>
      <c r="B126" s="63" t="s">
        <v>266</v>
      </c>
      <c r="C126" s="76" t="s">
        <v>267</v>
      </c>
      <c r="D126" s="40">
        <v>1</v>
      </c>
      <c r="E126" s="40">
        <v>1</v>
      </c>
      <c r="F126" s="40">
        <v>12</v>
      </c>
      <c r="G126" s="40">
        <v>1</v>
      </c>
      <c r="H126" s="38" t="s">
        <v>23</v>
      </c>
      <c r="I126" s="38" t="s">
        <v>24</v>
      </c>
      <c r="J126" s="39">
        <v>25000000</v>
      </c>
      <c r="K126" s="39">
        <v>25000000</v>
      </c>
      <c r="L126" s="38">
        <v>0</v>
      </c>
      <c r="M126" s="40">
        <v>0</v>
      </c>
      <c r="N126" s="38" t="s">
        <v>25</v>
      </c>
      <c r="O126" s="38" t="s">
        <v>26</v>
      </c>
      <c r="P126" s="74" t="s">
        <v>239</v>
      </c>
      <c r="Q126" s="74">
        <v>3132628447</v>
      </c>
      <c r="R126" s="55" t="s">
        <v>240</v>
      </c>
    </row>
    <row r="127" spans="1:18" s="35" customFormat="1" ht="84" customHeight="1" x14ac:dyDescent="0.2">
      <c r="A127" s="28"/>
      <c r="B127" s="63" t="s">
        <v>268</v>
      </c>
      <c r="C127" s="70" t="s">
        <v>269</v>
      </c>
      <c r="D127" s="58">
        <v>2</v>
      </c>
      <c r="E127" s="58">
        <v>3</v>
      </c>
      <c r="F127" s="58">
        <v>2</v>
      </c>
      <c r="G127" s="40">
        <v>1</v>
      </c>
      <c r="H127" s="38" t="s">
        <v>23</v>
      </c>
      <c r="I127" s="38" t="s">
        <v>24</v>
      </c>
      <c r="J127" s="39">
        <v>600000000</v>
      </c>
      <c r="K127" s="39">
        <f>(J127/F127)*(13-E127)</f>
        <v>3000000000</v>
      </c>
      <c r="L127" s="38">
        <v>0</v>
      </c>
      <c r="M127" s="40">
        <v>0</v>
      </c>
      <c r="N127" s="38" t="s">
        <v>25</v>
      </c>
      <c r="O127" s="38" t="s">
        <v>26</v>
      </c>
      <c r="P127" s="74" t="s">
        <v>239</v>
      </c>
      <c r="Q127" s="74">
        <v>3132628447</v>
      </c>
      <c r="R127" s="55" t="s">
        <v>240</v>
      </c>
    </row>
    <row r="128" spans="1:18" s="35" customFormat="1" ht="85.5" customHeight="1" x14ac:dyDescent="0.2">
      <c r="A128" s="28"/>
      <c r="B128" s="63" t="s">
        <v>270</v>
      </c>
      <c r="C128" s="70" t="s">
        <v>271</v>
      </c>
      <c r="D128" s="58">
        <v>3</v>
      </c>
      <c r="E128" s="58">
        <v>4</v>
      </c>
      <c r="F128" s="58">
        <v>3</v>
      </c>
      <c r="G128" s="40">
        <v>1</v>
      </c>
      <c r="H128" s="38" t="s">
        <v>23</v>
      </c>
      <c r="I128" s="38" t="s">
        <v>24</v>
      </c>
      <c r="J128" s="39">
        <f>250000000*F128</f>
        <v>750000000</v>
      </c>
      <c r="K128" s="39">
        <f>250000000*6</f>
        <v>1500000000</v>
      </c>
      <c r="L128" s="38">
        <v>0</v>
      </c>
      <c r="M128" s="40">
        <v>0</v>
      </c>
      <c r="N128" s="38" t="s">
        <v>25</v>
      </c>
      <c r="O128" s="38" t="s">
        <v>26</v>
      </c>
      <c r="P128" s="74" t="s">
        <v>239</v>
      </c>
      <c r="Q128" s="74">
        <v>3132628447</v>
      </c>
      <c r="R128" s="55" t="s">
        <v>240</v>
      </c>
    </row>
    <row r="129" spans="1:18" s="35" customFormat="1" ht="64.5" customHeight="1" x14ac:dyDescent="0.2">
      <c r="A129" s="28"/>
      <c r="B129" s="63" t="s">
        <v>272</v>
      </c>
      <c r="C129" s="70" t="s">
        <v>273</v>
      </c>
      <c r="D129" s="58">
        <v>3</v>
      </c>
      <c r="E129" s="58">
        <v>4</v>
      </c>
      <c r="F129" s="58">
        <v>3</v>
      </c>
      <c r="G129" s="40">
        <v>1</v>
      </c>
      <c r="H129" s="38" t="s">
        <v>23</v>
      </c>
      <c r="I129" s="38" t="s">
        <v>24</v>
      </c>
      <c r="J129" s="39">
        <f>120000000*F129</f>
        <v>360000000</v>
      </c>
      <c r="K129" s="39">
        <f>120000000*6</f>
        <v>720000000</v>
      </c>
      <c r="L129" s="38">
        <v>0</v>
      </c>
      <c r="M129" s="40">
        <v>0</v>
      </c>
      <c r="N129" s="38" t="s">
        <v>25</v>
      </c>
      <c r="O129" s="38" t="s">
        <v>26</v>
      </c>
      <c r="P129" s="74" t="s">
        <v>239</v>
      </c>
      <c r="Q129" s="74">
        <v>3132628447</v>
      </c>
      <c r="R129" s="55" t="s">
        <v>240</v>
      </c>
    </row>
    <row r="130" spans="1:18" s="47" customFormat="1" ht="45" customHeight="1" x14ac:dyDescent="0.2">
      <c r="A130" s="1"/>
      <c r="B130" s="50" t="s">
        <v>274</v>
      </c>
      <c r="C130" s="37" t="s">
        <v>275</v>
      </c>
      <c r="D130" s="40">
        <v>5</v>
      </c>
      <c r="E130" s="40">
        <v>6</v>
      </c>
      <c r="F130" s="40">
        <v>1</v>
      </c>
      <c r="G130" s="40">
        <v>1</v>
      </c>
      <c r="H130" s="38" t="s">
        <v>23</v>
      </c>
      <c r="I130" s="38" t="s">
        <v>24</v>
      </c>
      <c r="J130" s="39">
        <v>240000000</v>
      </c>
      <c r="K130" s="39">
        <v>240000000</v>
      </c>
      <c r="L130" s="38">
        <v>0</v>
      </c>
      <c r="M130" s="40">
        <v>0</v>
      </c>
      <c r="N130" s="38" t="s">
        <v>25</v>
      </c>
      <c r="O130" s="38" t="s">
        <v>26</v>
      </c>
      <c r="P130" s="38" t="s">
        <v>276</v>
      </c>
      <c r="Q130" s="58">
        <v>3124495810</v>
      </c>
      <c r="R130" s="41" t="s">
        <v>277</v>
      </c>
    </row>
    <row r="131" spans="1:18" s="47" customFormat="1" ht="25.5" x14ac:dyDescent="0.2">
      <c r="A131" s="1"/>
      <c r="B131" s="50" t="s">
        <v>278</v>
      </c>
      <c r="C131" s="37" t="s">
        <v>279</v>
      </c>
      <c r="D131" s="40">
        <v>5</v>
      </c>
      <c r="E131" s="40">
        <v>6</v>
      </c>
      <c r="F131" s="40">
        <v>1</v>
      </c>
      <c r="G131" s="40">
        <v>1</v>
      </c>
      <c r="H131" s="38" t="s">
        <v>23</v>
      </c>
      <c r="I131" s="38" t="s">
        <v>24</v>
      </c>
      <c r="J131" s="39">
        <v>15000000</v>
      </c>
      <c r="K131" s="39">
        <v>15000000</v>
      </c>
      <c r="L131" s="38">
        <v>0</v>
      </c>
      <c r="M131" s="40">
        <v>0</v>
      </c>
      <c r="N131" s="38" t="s">
        <v>25</v>
      </c>
      <c r="O131" s="38" t="s">
        <v>26</v>
      </c>
      <c r="P131" s="38" t="s">
        <v>276</v>
      </c>
      <c r="Q131" s="58">
        <v>3124495810</v>
      </c>
      <c r="R131" s="41" t="s">
        <v>277</v>
      </c>
    </row>
    <row r="132" spans="1:18" s="47" customFormat="1" ht="25.5" x14ac:dyDescent="0.2">
      <c r="A132" s="1"/>
      <c r="B132" s="50" t="s">
        <v>280</v>
      </c>
      <c r="C132" s="37" t="s">
        <v>281</v>
      </c>
      <c r="D132" s="40">
        <v>7</v>
      </c>
      <c r="E132" s="40">
        <v>8</v>
      </c>
      <c r="F132" s="40">
        <v>2</v>
      </c>
      <c r="G132" s="40">
        <v>1</v>
      </c>
      <c r="H132" s="38" t="s">
        <v>23</v>
      </c>
      <c r="I132" s="38" t="s">
        <v>24</v>
      </c>
      <c r="J132" s="39">
        <v>79986200</v>
      </c>
      <c r="K132" s="39">
        <v>79986200</v>
      </c>
      <c r="L132" s="38">
        <v>0</v>
      </c>
      <c r="M132" s="40">
        <v>0</v>
      </c>
      <c r="N132" s="38" t="s">
        <v>25</v>
      </c>
      <c r="O132" s="38" t="s">
        <v>26</v>
      </c>
      <c r="P132" s="38" t="s">
        <v>276</v>
      </c>
      <c r="Q132" s="58">
        <v>3124495810</v>
      </c>
      <c r="R132" s="41" t="s">
        <v>277</v>
      </c>
    </row>
    <row r="133" spans="1:18" s="47" customFormat="1" ht="76.5" x14ac:dyDescent="0.2">
      <c r="A133" s="1"/>
      <c r="B133" s="48" t="s">
        <v>282</v>
      </c>
      <c r="C133" s="54" t="s">
        <v>283</v>
      </c>
      <c r="D133" s="58">
        <v>5</v>
      </c>
      <c r="E133" s="58">
        <v>6</v>
      </c>
      <c r="F133" s="58">
        <v>8</v>
      </c>
      <c r="G133" s="40">
        <v>1</v>
      </c>
      <c r="H133" s="38" t="s">
        <v>23</v>
      </c>
      <c r="I133" s="38" t="s">
        <v>24</v>
      </c>
      <c r="J133" s="39">
        <v>80000000</v>
      </c>
      <c r="K133" s="39">
        <v>80000000</v>
      </c>
      <c r="L133" s="38">
        <v>0</v>
      </c>
      <c r="M133" s="40">
        <v>0</v>
      </c>
      <c r="N133" s="38" t="s">
        <v>25</v>
      </c>
      <c r="O133" s="38" t="s">
        <v>26</v>
      </c>
      <c r="P133" s="38" t="s">
        <v>276</v>
      </c>
      <c r="Q133" s="58">
        <v>3124495810</v>
      </c>
      <c r="R133" s="41" t="s">
        <v>277</v>
      </c>
    </row>
    <row r="134" spans="1:18" s="47" customFormat="1" ht="63.75" x14ac:dyDescent="0.2">
      <c r="A134" s="1"/>
      <c r="B134" s="50" t="s">
        <v>284</v>
      </c>
      <c r="C134" s="70" t="s">
        <v>285</v>
      </c>
      <c r="D134" s="58">
        <v>5</v>
      </c>
      <c r="E134" s="58">
        <v>6</v>
      </c>
      <c r="F134" s="58">
        <v>9</v>
      </c>
      <c r="G134" s="40">
        <v>1</v>
      </c>
      <c r="H134" s="38" t="s">
        <v>23</v>
      </c>
      <c r="I134" s="38" t="s">
        <v>24</v>
      </c>
      <c r="J134" s="39">
        <v>100000000</v>
      </c>
      <c r="K134" s="39">
        <v>100000000</v>
      </c>
      <c r="L134" s="38">
        <v>0</v>
      </c>
      <c r="M134" s="40">
        <v>0</v>
      </c>
      <c r="N134" s="38" t="s">
        <v>25</v>
      </c>
      <c r="O134" s="38" t="s">
        <v>26</v>
      </c>
      <c r="P134" s="38" t="s">
        <v>276</v>
      </c>
      <c r="Q134" s="58">
        <v>3124495810</v>
      </c>
      <c r="R134" s="41" t="s">
        <v>277</v>
      </c>
    </row>
    <row r="135" spans="1:18" s="47" customFormat="1" ht="31.5" customHeight="1" x14ac:dyDescent="0.2">
      <c r="A135" s="1"/>
      <c r="B135" s="50" t="s">
        <v>286</v>
      </c>
      <c r="C135" s="71" t="s">
        <v>287</v>
      </c>
      <c r="D135" s="58">
        <v>3</v>
      </c>
      <c r="E135" s="58">
        <v>4</v>
      </c>
      <c r="F135" s="58">
        <v>3</v>
      </c>
      <c r="G135" s="40">
        <v>1</v>
      </c>
      <c r="H135" s="38" t="s">
        <v>23</v>
      </c>
      <c r="I135" s="38" t="s">
        <v>24</v>
      </c>
      <c r="J135" s="39">
        <v>35000000</v>
      </c>
      <c r="K135" s="39">
        <v>35000000</v>
      </c>
      <c r="L135" s="38">
        <v>0</v>
      </c>
      <c r="M135" s="40">
        <v>0</v>
      </c>
      <c r="N135" s="38" t="s">
        <v>25</v>
      </c>
      <c r="O135" s="38" t="s">
        <v>26</v>
      </c>
      <c r="P135" s="64" t="s">
        <v>288</v>
      </c>
      <c r="Q135" s="58">
        <v>3022430132</v>
      </c>
      <c r="R135" s="41" t="s">
        <v>289</v>
      </c>
    </row>
    <row r="136" spans="1:18" s="47" customFormat="1" ht="38.25" x14ac:dyDescent="0.2">
      <c r="A136" s="1"/>
      <c r="B136" s="50" t="s">
        <v>290</v>
      </c>
      <c r="C136" s="71" t="s">
        <v>291</v>
      </c>
      <c r="D136" s="58">
        <v>8</v>
      </c>
      <c r="E136" s="58">
        <v>9</v>
      </c>
      <c r="F136" s="58">
        <v>12</v>
      </c>
      <c r="G136" s="40">
        <v>1</v>
      </c>
      <c r="H136" s="38" t="s">
        <v>23</v>
      </c>
      <c r="I136" s="38" t="s">
        <v>24</v>
      </c>
      <c r="J136" s="39">
        <v>20000000</v>
      </c>
      <c r="K136" s="39">
        <v>20000000</v>
      </c>
      <c r="L136" s="38">
        <v>0</v>
      </c>
      <c r="M136" s="40">
        <v>0</v>
      </c>
      <c r="N136" s="38" t="s">
        <v>25</v>
      </c>
      <c r="O136" s="38" t="s">
        <v>26</v>
      </c>
      <c r="P136" s="64" t="s">
        <v>288</v>
      </c>
      <c r="Q136" s="58">
        <v>3022430132</v>
      </c>
      <c r="R136" s="41" t="s">
        <v>289</v>
      </c>
    </row>
    <row r="137" spans="1:18" s="47" customFormat="1" ht="69.75" customHeight="1" x14ac:dyDescent="0.2">
      <c r="A137" s="1"/>
      <c r="B137" s="50" t="s">
        <v>292</v>
      </c>
      <c r="C137" s="71" t="s">
        <v>293</v>
      </c>
      <c r="D137" s="58">
        <v>5</v>
      </c>
      <c r="E137" s="58">
        <v>6</v>
      </c>
      <c r="F137" s="58">
        <v>1</v>
      </c>
      <c r="G137" s="40">
        <v>1</v>
      </c>
      <c r="H137" s="38" t="s">
        <v>23</v>
      </c>
      <c r="I137" s="38" t="s">
        <v>24</v>
      </c>
      <c r="J137" s="39">
        <v>10000000</v>
      </c>
      <c r="K137" s="39">
        <v>10000000</v>
      </c>
      <c r="L137" s="38">
        <v>0</v>
      </c>
      <c r="M137" s="40">
        <v>0</v>
      </c>
      <c r="N137" s="38" t="s">
        <v>25</v>
      </c>
      <c r="O137" s="38" t="s">
        <v>26</v>
      </c>
      <c r="P137" s="38" t="s">
        <v>294</v>
      </c>
      <c r="Q137" s="38" t="s">
        <v>295</v>
      </c>
      <c r="R137" s="52" t="s">
        <v>296</v>
      </c>
    </row>
    <row r="138" spans="1:18" s="47" customFormat="1" ht="51" x14ac:dyDescent="0.2">
      <c r="A138" s="1"/>
      <c r="B138" s="50" t="s">
        <v>297</v>
      </c>
      <c r="C138" s="71" t="s">
        <v>298</v>
      </c>
      <c r="D138" s="58">
        <v>2</v>
      </c>
      <c r="E138" s="58">
        <v>3</v>
      </c>
      <c r="F138" s="58">
        <v>3</v>
      </c>
      <c r="G138" s="40">
        <v>1</v>
      </c>
      <c r="H138" s="38" t="s">
        <v>23</v>
      </c>
      <c r="I138" s="38" t="s">
        <v>24</v>
      </c>
      <c r="J138" s="39">
        <v>50000000</v>
      </c>
      <c r="K138" s="39">
        <v>100000000</v>
      </c>
      <c r="L138" s="38">
        <v>0</v>
      </c>
      <c r="M138" s="40">
        <v>0</v>
      </c>
      <c r="N138" s="38" t="s">
        <v>25</v>
      </c>
      <c r="O138" s="38" t="s">
        <v>26</v>
      </c>
      <c r="P138" s="38" t="s">
        <v>294</v>
      </c>
      <c r="Q138" s="38" t="s">
        <v>295</v>
      </c>
      <c r="R138" s="41" t="s">
        <v>296</v>
      </c>
    </row>
    <row r="139" spans="1:18" s="47" customFormat="1" ht="38.25" x14ac:dyDescent="0.2">
      <c r="A139" s="1"/>
      <c r="B139" s="50" t="s">
        <v>299</v>
      </c>
      <c r="C139" s="71" t="s">
        <v>300</v>
      </c>
      <c r="D139" s="58">
        <v>4</v>
      </c>
      <c r="E139" s="58">
        <v>5</v>
      </c>
      <c r="F139" s="58">
        <v>3</v>
      </c>
      <c r="G139" s="40">
        <v>1</v>
      </c>
      <c r="H139" s="38" t="s">
        <v>23</v>
      </c>
      <c r="I139" s="38" t="s">
        <v>24</v>
      </c>
      <c r="J139" s="39">
        <v>53000000</v>
      </c>
      <c r="K139" s="39">
        <v>53000000</v>
      </c>
      <c r="L139" s="38">
        <v>0</v>
      </c>
      <c r="M139" s="40">
        <v>0</v>
      </c>
      <c r="N139" s="38" t="s">
        <v>25</v>
      </c>
      <c r="O139" s="38" t="s">
        <v>26</v>
      </c>
      <c r="P139" s="38" t="s">
        <v>294</v>
      </c>
      <c r="Q139" s="38" t="s">
        <v>295</v>
      </c>
      <c r="R139" s="41" t="s">
        <v>296</v>
      </c>
    </row>
    <row r="140" spans="1:18" s="47" customFormat="1" ht="38.25" x14ac:dyDescent="0.2">
      <c r="A140" s="1"/>
      <c r="B140" s="50" t="s">
        <v>301</v>
      </c>
      <c r="C140" s="71" t="s">
        <v>302</v>
      </c>
      <c r="D140" s="58">
        <v>6</v>
      </c>
      <c r="E140" s="58">
        <v>7</v>
      </c>
      <c r="F140" s="58">
        <v>1</v>
      </c>
      <c r="G140" s="40">
        <v>1</v>
      </c>
      <c r="H140" s="38" t="s">
        <v>23</v>
      </c>
      <c r="I140" s="38" t="s">
        <v>24</v>
      </c>
      <c r="J140" s="39">
        <v>47680000</v>
      </c>
      <c r="K140" s="39">
        <v>47680000</v>
      </c>
      <c r="L140" s="38">
        <v>0</v>
      </c>
      <c r="M140" s="40">
        <v>0</v>
      </c>
      <c r="N140" s="38" t="s">
        <v>25</v>
      </c>
      <c r="O140" s="38" t="s">
        <v>26</v>
      </c>
      <c r="P140" s="38" t="s">
        <v>294</v>
      </c>
      <c r="Q140" s="38" t="s">
        <v>295</v>
      </c>
      <c r="R140" s="41" t="s">
        <v>296</v>
      </c>
    </row>
    <row r="141" spans="1:18" s="47" customFormat="1" ht="38.25" x14ac:dyDescent="0.2">
      <c r="A141" s="1"/>
      <c r="B141" s="63" t="s">
        <v>303</v>
      </c>
      <c r="C141" s="71" t="s">
        <v>304</v>
      </c>
      <c r="D141" s="58">
        <v>7</v>
      </c>
      <c r="E141" s="58">
        <v>8</v>
      </c>
      <c r="F141" s="58">
        <v>3</v>
      </c>
      <c r="G141" s="40">
        <v>1</v>
      </c>
      <c r="H141" s="38" t="s">
        <v>23</v>
      </c>
      <c r="I141" s="38" t="s">
        <v>24</v>
      </c>
      <c r="J141" s="39">
        <v>62400000</v>
      </c>
      <c r="K141" s="39">
        <v>62400000</v>
      </c>
      <c r="L141" s="38">
        <v>0</v>
      </c>
      <c r="M141" s="40">
        <v>0</v>
      </c>
      <c r="N141" s="38" t="s">
        <v>25</v>
      </c>
      <c r="O141" s="38" t="s">
        <v>26</v>
      </c>
      <c r="P141" s="38" t="s">
        <v>294</v>
      </c>
      <c r="Q141" s="38" t="s">
        <v>295</v>
      </c>
      <c r="R141" s="41" t="s">
        <v>296</v>
      </c>
    </row>
    <row r="142" spans="1:18" s="47" customFormat="1" ht="38.25" x14ac:dyDescent="0.2">
      <c r="A142" s="1"/>
      <c r="B142" s="50" t="s">
        <v>301</v>
      </c>
      <c r="C142" s="71" t="s">
        <v>305</v>
      </c>
      <c r="D142" s="58">
        <v>7</v>
      </c>
      <c r="E142" s="58">
        <v>8</v>
      </c>
      <c r="F142" s="58">
        <v>2</v>
      </c>
      <c r="G142" s="40">
        <v>1</v>
      </c>
      <c r="H142" s="38" t="s">
        <v>23</v>
      </c>
      <c r="I142" s="38" t="s">
        <v>24</v>
      </c>
      <c r="J142" s="39">
        <v>45000000</v>
      </c>
      <c r="K142" s="39">
        <v>45000000</v>
      </c>
      <c r="L142" s="38">
        <v>0</v>
      </c>
      <c r="M142" s="40">
        <v>0</v>
      </c>
      <c r="N142" s="38" t="s">
        <v>25</v>
      </c>
      <c r="O142" s="38" t="s">
        <v>26</v>
      </c>
      <c r="P142" s="38" t="s">
        <v>294</v>
      </c>
      <c r="Q142" s="38" t="s">
        <v>295</v>
      </c>
      <c r="R142" s="41" t="s">
        <v>296</v>
      </c>
    </row>
    <row r="143" spans="1:18" s="47" customFormat="1" ht="38.25" x14ac:dyDescent="0.2">
      <c r="A143" s="1"/>
      <c r="B143" s="50" t="s">
        <v>306</v>
      </c>
      <c r="C143" s="71" t="s">
        <v>307</v>
      </c>
      <c r="D143" s="58">
        <v>7</v>
      </c>
      <c r="E143" s="58">
        <v>8</v>
      </c>
      <c r="F143" s="58">
        <v>2</v>
      </c>
      <c r="G143" s="40">
        <v>1</v>
      </c>
      <c r="H143" s="38" t="s">
        <v>23</v>
      </c>
      <c r="I143" s="38" t="s">
        <v>24</v>
      </c>
      <c r="J143" s="39">
        <v>12992513</v>
      </c>
      <c r="K143" s="39">
        <v>25985026</v>
      </c>
      <c r="L143" s="38">
        <v>0</v>
      </c>
      <c r="M143" s="40">
        <v>0</v>
      </c>
      <c r="N143" s="38" t="s">
        <v>25</v>
      </c>
      <c r="O143" s="38" t="s">
        <v>26</v>
      </c>
      <c r="P143" s="38" t="s">
        <v>294</v>
      </c>
      <c r="Q143" s="38" t="s">
        <v>295</v>
      </c>
      <c r="R143" s="41" t="s">
        <v>296</v>
      </c>
    </row>
    <row r="144" spans="1:18" s="47" customFormat="1" ht="38.25" x14ac:dyDescent="0.2">
      <c r="A144" s="1"/>
      <c r="B144" s="50" t="s">
        <v>308</v>
      </c>
      <c r="C144" s="71" t="s">
        <v>309</v>
      </c>
      <c r="D144" s="58">
        <v>4</v>
      </c>
      <c r="E144" s="58">
        <v>5</v>
      </c>
      <c r="F144" s="58">
        <v>1</v>
      </c>
      <c r="G144" s="40">
        <v>1</v>
      </c>
      <c r="H144" s="38" t="s">
        <v>23</v>
      </c>
      <c r="I144" s="38" t="s">
        <v>24</v>
      </c>
      <c r="J144" s="39">
        <v>31000000</v>
      </c>
      <c r="K144" s="39">
        <v>31000000</v>
      </c>
      <c r="L144" s="38">
        <v>0</v>
      </c>
      <c r="M144" s="40">
        <v>0</v>
      </c>
      <c r="N144" s="38" t="s">
        <v>25</v>
      </c>
      <c r="O144" s="38" t="s">
        <v>26</v>
      </c>
      <c r="P144" s="38" t="s">
        <v>294</v>
      </c>
      <c r="Q144" s="38" t="s">
        <v>295</v>
      </c>
      <c r="R144" s="41" t="s">
        <v>296</v>
      </c>
    </row>
    <row r="145" spans="1:18" s="47" customFormat="1" ht="89.25" x14ac:dyDescent="0.2">
      <c r="A145" s="1"/>
      <c r="B145" s="50" t="s">
        <v>310</v>
      </c>
      <c r="C145" s="71" t="s">
        <v>311</v>
      </c>
      <c r="D145" s="58">
        <v>1</v>
      </c>
      <c r="E145" s="58">
        <v>2</v>
      </c>
      <c r="F145" s="58">
        <v>6</v>
      </c>
      <c r="G145" s="40">
        <v>1</v>
      </c>
      <c r="H145" s="38" t="s">
        <v>23</v>
      </c>
      <c r="I145" s="38" t="s">
        <v>24</v>
      </c>
      <c r="J145" s="39">
        <v>31164400</v>
      </c>
      <c r="K145" s="39">
        <v>27764400</v>
      </c>
      <c r="L145" s="38">
        <v>0</v>
      </c>
      <c r="M145" s="40">
        <v>0</v>
      </c>
      <c r="N145" s="38" t="s">
        <v>25</v>
      </c>
      <c r="O145" s="38" t="s">
        <v>26</v>
      </c>
      <c r="P145" s="38" t="s">
        <v>294</v>
      </c>
      <c r="Q145" s="38" t="s">
        <v>295</v>
      </c>
      <c r="R145" s="52" t="s">
        <v>296</v>
      </c>
    </row>
    <row r="146" spans="1:18" s="47" customFormat="1" ht="38.25" x14ac:dyDescent="0.2">
      <c r="A146" s="1"/>
      <c r="B146" s="50" t="s">
        <v>312</v>
      </c>
      <c r="C146" s="71" t="s">
        <v>313</v>
      </c>
      <c r="D146" s="58">
        <v>1</v>
      </c>
      <c r="E146" s="58">
        <v>2</v>
      </c>
      <c r="F146" s="58">
        <v>4</v>
      </c>
      <c r="G146" s="40">
        <v>1</v>
      </c>
      <c r="H146" s="38" t="s">
        <v>23</v>
      </c>
      <c r="I146" s="38" t="s">
        <v>24</v>
      </c>
      <c r="J146" s="39">
        <v>99490400</v>
      </c>
      <c r="K146" s="39">
        <v>99490400</v>
      </c>
      <c r="L146" s="38">
        <v>0</v>
      </c>
      <c r="M146" s="40">
        <v>0</v>
      </c>
      <c r="N146" s="38" t="s">
        <v>25</v>
      </c>
      <c r="O146" s="38" t="s">
        <v>26</v>
      </c>
      <c r="P146" s="38" t="s">
        <v>294</v>
      </c>
      <c r="Q146" s="38" t="s">
        <v>295</v>
      </c>
      <c r="R146" s="52" t="s">
        <v>296</v>
      </c>
    </row>
    <row r="147" spans="1:18" s="47" customFormat="1" ht="63.75" x14ac:dyDescent="0.2">
      <c r="A147" s="1"/>
      <c r="B147" s="50" t="s">
        <v>314</v>
      </c>
      <c r="C147" s="71" t="s">
        <v>315</v>
      </c>
      <c r="D147" s="58">
        <v>2</v>
      </c>
      <c r="E147" s="58">
        <v>2</v>
      </c>
      <c r="F147" s="58">
        <v>2</v>
      </c>
      <c r="G147" s="40">
        <v>1</v>
      </c>
      <c r="H147" s="38" t="s">
        <v>23</v>
      </c>
      <c r="I147" s="38" t="s">
        <v>24</v>
      </c>
      <c r="J147" s="39">
        <v>150000000</v>
      </c>
      <c r="K147" s="39">
        <v>118116000</v>
      </c>
      <c r="L147" s="38">
        <v>0</v>
      </c>
      <c r="M147" s="40">
        <v>0</v>
      </c>
      <c r="N147" s="38" t="s">
        <v>25</v>
      </c>
      <c r="O147" s="38" t="s">
        <v>26</v>
      </c>
      <c r="P147" s="38" t="s">
        <v>294</v>
      </c>
      <c r="Q147" s="38" t="s">
        <v>295</v>
      </c>
      <c r="R147" s="52" t="s">
        <v>296</v>
      </c>
    </row>
    <row r="148" spans="1:18" s="47" customFormat="1" ht="51" x14ac:dyDescent="0.2">
      <c r="A148" s="1"/>
      <c r="B148" s="50" t="s">
        <v>316</v>
      </c>
      <c r="C148" s="71" t="s">
        <v>317</v>
      </c>
      <c r="D148" s="58">
        <v>2</v>
      </c>
      <c r="E148" s="58">
        <v>2</v>
      </c>
      <c r="F148" s="58">
        <v>10</v>
      </c>
      <c r="G148" s="40">
        <v>1</v>
      </c>
      <c r="H148" s="38" t="s">
        <v>23</v>
      </c>
      <c r="I148" s="38" t="s">
        <v>24</v>
      </c>
      <c r="J148" s="39">
        <v>1015464140</v>
      </c>
      <c r="K148" s="39">
        <v>1015464140</v>
      </c>
      <c r="L148" s="38">
        <v>0</v>
      </c>
      <c r="M148" s="40">
        <v>0</v>
      </c>
      <c r="N148" s="38" t="s">
        <v>25</v>
      </c>
      <c r="O148" s="38" t="s">
        <v>26</v>
      </c>
      <c r="P148" s="38" t="s">
        <v>294</v>
      </c>
      <c r="Q148" s="38" t="s">
        <v>295</v>
      </c>
      <c r="R148" s="52" t="s">
        <v>296</v>
      </c>
    </row>
    <row r="149" spans="1:18" s="47" customFormat="1" ht="51" x14ac:dyDescent="0.2">
      <c r="A149" s="1"/>
      <c r="B149" s="77" t="s">
        <v>316</v>
      </c>
      <c r="C149" s="78" t="s">
        <v>318</v>
      </c>
      <c r="D149" s="79">
        <v>2</v>
      </c>
      <c r="E149" s="79">
        <v>2</v>
      </c>
      <c r="F149" s="79">
        <v>11</v>
      </c>
      <c r="G149" s="80">
        <v>1</v>
      </c>
      <c r="H149" s="81" t="s">
        <v>23</v>
      </c>
      <c r="I149" s="81" t="s">
        <v>24</v>
      </c>
      <c r="J149" s="82">
        <v>3335281484</v>
      </c>
      <c r="K149" s="82">
        <v>3335281484</v>
      </c>
      <c r="L149" s="81">
        <v>0</v>
      </c>
      <c r="M149" s="80">
        <v>0</v>
      </c>
      <c r="N149" s="81" t="s">
        <v>25</v>
      </c>
      <c r="O149" s="81" t="s">
        <v>26</v>
      </c>
      <c r="P149" s="81" t="s">
        <v>294</v>
      </c>
      <c r="Q149" s="81" t="s">
        <v>295</v>
      </c>
      <c r="R149" s="52" t="s">
        <v>296</v>
      </c>
    </row>
    <row r="150" spans="1:18" s="47" customFormat="1" ht="82.5" customHeight="1" x14ac:dyDescent="0.2">
      <c r="A150" s="1"/>
      <c r="B150" s="50" t="s">
        <v>319</v>
      </c>
      <c r="C150" s="71" t="s">
        <v>320</v>
      </c>
      <c r="D150" s="58">
        <v>2</v>
      </c>
      <c r="E150" s="58">
        <v>3</v>
      </c>
      <c r="F150" s="58">
        <v>1</v>
      </c>
      <c r="G150" s="80">
        <v>1</v>
      </c>
      <c r="H150" s="81" t="s">
        <v>23</v>
      </c>
      <c r="I150" s="81" t="s">
        <v>24</v>
      </c>
      <c r="J150" s="39">
        <v>5500000</v>
      </c>
      <c r="K150" s="39">
        <v>5500000</v>
      </c>
      <c r="L150" s="81">
        <v>0</v>
      </c>
      <c r="M150" s="80">
        <v>0</v>
      </c>
      <c r="N150" s="81" t="s">
        <v>25</v>
      </c>
      <c r="O150" s="81" t="s">
        <v>26</v>
      </c>
      <c r="P150" s="38" t="s">
        <v>294</v>
      </c>
      <c r="Q150" s="38" t="s">
        <v>295</v>
      </c>
      <c r="R150" s="52" t="s">
        <v>296</v>
      </c>
    </row>
    <row r="151" spans="1:18" s="47" customFormat="1" ht="111.75" customHeight="1" x14ac:dyDescent="0.2">
      <c r="A151" s="1"/>
      <c r="B151" s="50" t="s">
        <v>321</v>
      </c>
      <c r="C151" s="86" t="s">
        <v>322</v>
      </c>
      <c r="D151" s="58">
        <v>2</v>
      </c>
      <c r="E151" s="58">
        <v>2</v>
      </c>
      <c r="F151" s="58">
        <v>3</v>
      </c>
      <c r="G151" s="40">
        <v>1</v>
      </c>
      <c r="H151" s="38" t="s">
        <v>23</v>
      </c>
      <c r="I151" s="38" t="s">
        <v>24</v>
      </c>
      <c r="J151" s="39">
        <v>1220000000</v>
      </c>
      <c r="K151" s="39">
        <v>1220000000</v>
      </c>
      <c r="L151" s="38">
        <v>0</v>
      </c>
      <c r="M151" s="40">
        <v>0</v>
      </c>
      <c r="N151" s="38" t="s">
        <v>25</v>
      </c>
      <c r="O151" s="38" t="s">
        <v>26</v>
      </c>
      <c r="P151" s="64" t="s">
        <v>323</v>
      </c>
      <c r="Q151" s="58">
        <v>3102026393</v>
      </c>
      <c r="R151" s="41" t="s">
        <v>324</v>
      </c>
    </row>
    <row r="152" spans="1:18" s="47" customFormat="1" ht="70.5" customHeight="1" x14ac:dyDescent="0.2">
      <c r="A152" s="1"/>
      <c r="B152" s="50" t="s">
        <v>325</v>
      </c>
      <c r="C152" s="70" t="s">
        <v>326</v>
      </c>
      <c r="D152" s="58">
        <v>3</v>
      </c>
      <c r="E152" s="58">
        <v>4</v>
      </c>
      <c r="F152" s="58">
        <v>1</v>
      </c>
      <c r="G152" s="40">
        <v>1</v>
      </c>
      <c r="H152" s="38" t="s">
        <v>23</v>
      </c>
      <c r="I152" s="38" t="s">
        <v>24</v>
      </c>
      <c r="J152" s="39">
        <v>100000000</v>
      </c>
      <c r="K152" s="39">
        <v>100000000</v>
      </c>
      <c r="L152" s="38">
        <v>0</v>
      </c>
      <c r="M152" s="40">
        <v>0</v>
      </c>
      <c r="N152" s="38" t="s">
        <v>25</v>
      </c>
      <c r="O152" s="38" t="s">
        <v>26</v>
      </c>
      <c r="P152" s="74" t="s">
        <v>239</v>
      </c>
      <c r="Q152" s="74">
        <v>3132628447</v>
      </c>
      <c r="R152" s="55" t="s">
        <v>240</v>
      </c>
    </row>
    <row r="153" spans="1:18" s="47" customFormat="1" ht="70.5" customHeight="1" x14ac:dyDescent="0.2">
      <c r="A153" s="1"/>
      <c r="B153" s="50" t="s">
        <v>327</v>
      </c>
      <c r="C153" s="70" t="s">
        <v>328</v>
      </c>
      <c r="D153" s="58">
        <v>3</v>
      </c>
      <c r="E153" s="58">
        <v>4</v>
      </c>
      <c r="F153" s="58">
        <v>1</v>
      </c>
      <c r="G153" s="80">
        <v>1</v>
      </c>
      <c r="H153" s="81" t="s">
        <v>23</v>
      </c>
      <c r="I153" s="81" t="s">
        <v>24</v>
      </c>
      <c r="J153" s="39">
        <v>220000000</v>
      </c>
      <c r="K153" s="39">
        <v>220000000</v>
      </c>
      <c r="L153" s="81">
        <v>0</v>
      </c>
      <c r="M153" s="80">
        <v>0</v>
      </c>
      <c r="N153" s="81" t="s">
        <v>25</v>
      </c>
      <c r="O153" s="81" t="s">
        <v>26</v>
      </c>
      <c r="P153" s="64" t="s">
        <v>323</v>
      </c>
      <c r="Q153" s="58">
        <v>3102026393</v>
      </c>
      <c r="R153" s="41" t="s">
        <v>324</v>
      </c>
    </row>
    <row r="154" spans="1:18" s="47" customFormat="1" ht="70.5" customHeight="1" x14ac:dyDescent="0.2">
      <c r="A154" s="1"/>
      <c r="B154" s="50" t="s">
        <v>327</v>
      </c>
      <c r="C154" s="83" t="s">
        <v>329</v>
      </c>
      <c r="D154" s="58">
        <v>3</v>
      </c>
      <c r="E154" s="58">
        <v>4</v>
      </c>
      <c r="F154" s="58">
        <v>1</v>
      </c>
      <c r="G154" s="80">
        <v>1</v>
      </c>
      <c r="H154" s="81" t="s">
        <v>23</v>
      </c>
      <c r="I154" s="81" t="s">
        <v>24</v>
      </c>
      <c r="J154" s="39">
        <v>600000000</v>
      </c>
      <c r="K154" s="39">
        <v>600000000</v>
      </c>
      <c r="L154" s="81">
        <v>0</v>
      </c>
      <c r="M154" s="80">
        <v>0</v>
      </c>
      <c r="N154" s="81" t="s">
        <v>25</v>
      </c>
      <c r="O154" s="81" t="s">
        <v>26</v>
      </c>
      <c r="P154" s="64" t="s">
        <v>323</v>
      </c>
      <c r="Q154" s="58">
        <v>3102026393</v>
      </c>
      <c r="R154" s="41" t="s">
        <v>324</v>
      </c>
    </row>
    <row r="155" spans="1:18" s="47" customFormat="1" ht="70.5" customHeight="1" x14ac:dyDescent="0.2">
      <c r="A155" s="1"/>
      <c r="B155" s="50" t="s">
        <v>330</v>
      </c>
      <c r="C155" s="70" t="s">
        <v>331</v>
      </c>
      <c r="D155" s="58">
        <v>4</v>
      </c>
      <c r="E155" s="58">
        <v>5</v>
      </c>
      <c r="F155" s="58">
        <v>2</v>
      </c>
      <c r="G155" s="80">
        <v>1</v>
      </c>
      <c r="H155" s="81" t="s">
        <v>23</v>
      </c>
      <c r="I155" s="81" t="s">
        <v>24</v>
      </c>
      <c r="J155" s="39">
        <v>210000000</v>
      </c>
      <c r="K155" s="39">
        <v>210000000</v>
      </c>
      <c r="L155" s="81">
        <v>0</v>
      </c>
      <c r="M155" s="80">
        <v>0</v>
      </c>
      <c r="N155" s="81" t="s">
        <v>25</v>
      </c>
      <c r="O155" s="81" t="s">
        <v>26</v>
      </c>
      <c r="P155" s="64" t="s">
        <v>323</v>
      </c>
      <c r="Q155" s="58">
        <v>3102026393</v>
      </c>
      <c r="R155" s="41" t="s">
        <v>324</v>
      </c>
    </row>
    <row r="156" spans="1:18" s="47" customFormat="1" ht="70.5" customHeight="1" x14ac:dyDescent="0.2">
      <c r="A156" s="1"/>
      <c r="B156" s="50" t="s">
        <v>332</v>
      </c>
      <c r="C156" s="70" t="s">
        <v>333</v>
      </c>
      <c r="D156" s="58">
        <v>3</v>
      </c>
      <c r="E156" s="58">
        <v>4</v>
      </c>
      <c r="F156" s="58">
        <v>10</v>
      </c>
      <c r="G156" s="80">
        <v>1</v>
      </c>
      <c r="H156" s="81" t="s">
        <v>23</v>
      </c>
      <c r="I156" s="81" t="s">
        <v>24</v>
      </c>
      <c r="J156" s="39">
        <v>800000000</v>
      </c>
      <c r="K156" s="39">
        <v>800000000</v>
      </c>
      <c r="L156" s="81">
        <v>0</v>
      </c>
      <c r="M156" s="80">
        <v>0</v>
      </c>
      <c r="N156" s="81" t="s">
        <v>25</v>
      </c>
      <c r="O156" s="81" t="s">
        <v>26</v>
      </c>
      <c r="P156" s="64" t="s">
        <v>323</v>
      </c>
      <c r="Q156" s="58">
        <v>3102026393</v>
      </c>
      <c r="R156" s="41" t="s">
        <v>324</v>
      </c>
    </row>
    <row r="157" spans="1:18" s="47" customFormat="1" ht="70.5" customHeight="1" x14ac:dyDescent="0.2">
      <c r="A157" s="1"/>
      <c r="B157" s="50" t="s">
        <v>334</v>
      </c>
      <c r="C157" s="70" t="s">
        <v>335</v>
      </c>
      <c r="D157" s="58">
        <v>3</v>
      </c>
      <c r="E157" s="58">
        <v>4</v>
      </c>
      <c r="F157" s="58">
        <v>2</v>
      </c>
      <c r="G157" s="80">
        <v>1</v>
      </c>
      <c r="H157" s="81" t="s">
        <v>23</v>
      </c>
      <c r="I157" s="81" t="s">
        <v>24</v>
      </c>
      <c r="J157" s="39">
        <v>220000000</v>
      </c>
      <c r="K157" s="39">
        <v>220000000</v>
      </c>
      <c r="L157" s="81">
        <v>0</v>
      </c>
      <c r="M157" s="80">
        <v>0</v>
      </c>
      <c r="N157" s="81" t="s">
        <v>25</v>
      </c>
      <c r="O157" s="81" t="s">
        <v>26</v>
      </c>
      <c r="P157" s="64" t="s">
        <v>323</v>
      </c>
      <c r="Q157" s="58">
        <v>3102026393</v>
      </c>
      <c r="R157" s="41" t="s">
        <v>324</v>
      </c>
    </row>
    <row r="158" spans="1:18" s="47" customFormat="1" ht="70.5" customHeight="1" x14ac:dyDescent="0.2">
      <c r="A158" s="1"/>
      <c r="B158" s="50" t="s">
        <v>336</v>
      </c>
      <c r="C158" s="70" t="s">
        <v>337</v>
      </c>
      <c r="D158" s="58">
        <v>3</v>
      </c>
      <c r="E158" s="58">
        <v>4</v>
      </c>
      <c r="F158" s="58">
        <v>3</v>
      </c>
      <c r="G158" s="80">
        <v>1</v>
      </c>
      <c r="H158" s="81" t="s">
        <v>23</v>
      </c>
      <c r="I158" s="81" t="s">
        <v>24</v>
      </c>
      <c r="J158" s="39">
        <v>1275000000</v>
      </c>
      <c r="K158" s="39">
        <v>1275000000</v>
      </c>
      <c r="L158" s="81">
        <v>0</v>
      </c>
      <c r="M158" s="80">
        <v>0</v>
      </c>
      <c r="N158" s="81" t="s">
        <v>25</v>
      </c>
      <c r="O158" s="81" t="s">
        <v>26</v>
      </c>
      <c r="P158" s="64" t="s">
        <v>323</v>
      </c>
      <c r="Q158" s="58">
        <v>3102026393</v>
      </c>
      <c r="R158" s="41" t="s">
        <v>324</v>
      </c>
    </row>
    <row r="159" spans="1:18" s="47" customFormat="1" ht="70.5" customHeight="1" x14ac:dyDescent="0.2">
      <c r="A159" s="1"/>
      <c r="B159" s="50" t="s">
        <v>334</v>
      </c>
      <c r="C159" s="70" t="s">
        <v>338</v>
      </c>
      <c r="D159" s="58">
        <v>3</v>
      </c>
      <c r="E159" s="58">
        <v>4</v>
      </c>
      <c r="F159" s="58">
        <v>2</v>
      </c>
      <c r="G159" s="80">
        <v>1</v>
      </c>
      <c r="H159" s="81" t="s">
        <v>23</v>
      </c>
      <c r="I159" s="81" t="s">
        <v>24</v>
      </c>
      <c r="J159" s="39">
        <v>600000000</v>
      </c>
      <c r="K159" s="39">
        <v>600000000</v>
      </c>
      <c r="L159" s="81">
        <v>0</v>
      </c>
      <c r="M159" s="80">
        <v>0</v>
      </c>
      <c r="N159" s="81" t="s">
        <v>25</v>
      </c>
      <c r="O159" s="81" t="s">
        <v>26</v>
      </c>
      <c r="P159" s="64" t="s">
        <v>323</v>
      </c>
      <c r="Q159" s="58">
        <v>3102026393</v>
      </c>
      <c r="R159" s="41" t="s">
        <v>324</v>
      </c>
    </row>
    <row r="160" spans="1:18" s="47" customFormat="1" ht="70.5" customHeight="1" x14ac:dyDescent="0.2">
      <c r="A160" s="1"/>
      <c r="B160" s="50" t="s">
        <v>336</v>
      </c>
      <c r="C160" s="70" t="s">
        <v>339</v>
      </c>
      <c r="D160" s="58">
        <v>3</v>
      </c>
      <c r="E160" s="58">
        <v>4</v>
      </c>
      <c r="F160" s="58">
        <v>10</v>
      </c>
      <c r="G160" s="80">
        <v>1</v>
      </c>
      <c r="H160" s="81" t="s">
        <v>23</v>
      </c>
      <c r="I160" s="81" t="s">
        <v>24</v>
      </c>
      <c r="J160" s="39">
        <v>40000000</v>
      </c>
      <c r="K160" s="39">
        <v>40000000</v>
      </c>
      <c r="L160" s="81">
        <v>0</v>
      </c>
      <c r="M160" s="80">
        <v>0</v>
      </c>
      <c r="N160" s="81" t="s">
        <v>25</v>
      </c>
      <c r="O160" s="81" t="s">
        <v>26</v>
      </c>
      <c r="P160" s="64" t="s">
        <v>323</v>
      </c>
      <c r="Q160" s="58">
        <v>3102026393</v>
      </c>
      <c r="R160" s="41" t="s">
        <v>324</v>
      </c>
    </row>
    <row r="161" spans="1:18" s="47" customFormat="1" ht="70.5" customHeight="1" x14ac:dyDescent="0.2">
      <c r="A161" s="1"/>
      <c r="B161" s="50" t="s">
        <v>340</v>
      </c>
      <c r="C161" s="70" t="s">
        <v>341</v>
      </c>
      <c r="D161" s="58">
        <v>3</v>
      </c>
      <c r="E161" s="58">
        <v>4</v>
      </c>
      <c r="F161" s="58">
        <v>1</v>
      </c>
      <c r="G161" s="80">
        <v>1</v>
      </c>
      <c r="H161" s="81" t="s">
        <v>23</v>
      </c>
      <c r="I161" s="81" t="s">
        <v>24</v>
      </c>
      <c r="J161" s="39">
        <v>12000000</v>
      </c>
      <c r="K161" s="39">
        <v>12000000</v>
      </c>
      <c r="L161" s="81">
        <v>0</v>
      </c>
      <c r="M161" s="80">
        <v>0</v>
      </c>
      <c r="N161" s="81" t="s">
        <v>25</v>
      </c>
      <c r="O161" s="81" t="s">
        <v>26</v>
      </c>
      <c r="P161" s="64" t="s">
        <v>323</v>
      </c>
      <c r="Q161" s="58">
        <v>3102026393</v>
      </c>
      <c r="R161" s="41" t="s">
        <v>324</v>
      </c>
    </row>
    <row r="162" spans="1:18" s="47" customFormat="1" ht="70.5" customHeight="1" x14ac:dyDescent="0.2">
      <c r="A162" s="1"/>
      <c r="B162" s="50" t="s">
        <v>330</v>
      </c>
      <c r="C162" s="70" t="s">
        <v>342</v>
      </c>
      <c r="D162" s="58">
        <v>3</v>
      </c>
      <c r="E162" s="58">
        <v>4</v>
      </c>
      <c r="F162" s="58">
        <v>3</v>
      </c>
      <c r="G162" s="80">
        <v>1</v>
      </c>
      <c r="H162" s="81" t="s">
        <v>23</v>
      </c>
      <c r="I162" s="81" t="s">
        <v>24</v>
      </c>
      <c r="J162" s="39">
        <v>40000000</v>
      </c>
      <c r="K162" s="39">
        <v>40000000</v>
      </c>
      <c r="L162" s="81">
        <v>0</v>
      </c>
      <c r="M162" s="80">
        <v>0</v>
      </c>
      <c r="N162" s="81" t="s">
        <v>25</v>
      </c>
      <c r="O162" s="81" t="s">
        <v>26</v>
      </c>
      <c r="P162" s="64" t="s">
        <v>323</v>
      </c>
      <c r="Q162" s="58">
        <v>3102026393</v>
      </c>
      <c r="R162" s="41" t="s">
        <v>324</v>
      </c>
    </row>
    <row r="163" spans="1:18" s="47" customFormat="1" ht="70.5" customHeight="1" x14ac:dyDescent="0.2">
      <c r="A163" s="1"/>
      <c r="B163" s="50" t="s">
        <v>343</v>
      </c>
      <c r="C163" s="54" t="s">
        <v>344</v>
      </c>
      <c r="D163" s="58">
        <v>3</v>
      </c>
      <c r="E163" s="58">
        <v>4</v>
      </c>
      <c r="F163" s="58">
        <v>9</v>
      </c>
      <c r="G163" s="80">
        <v>1</v>
      </c>
      <c r="H163" s="81" t="s">
        <v>23</v>
      </c>
      <c r="I163" s="81" t="s">
        <v>24</v>
      </c>
      <c r="J163" s="39">
        <v>400000000</v>
      </c>
      <c r="K163" s="39">
        <v>400000000</v>
      </c>
      <c r="L163" s="81">
        <v>0</v>
      </c>
      <c r="M163" s="80">
        <v>0</v>
      </c>
      <c r="N163" s="81" t="s">
        <v>25</v>
      </c>
      <c r="O163" s="81" t="s">
        <v>26</v>
      </c>
      <c r="P163" s="64" t="s">
        <v>323</v>
      </c>
      <c r="Q163" s="58">
        <v>3102026393</v>
      </c>
      <c r="R163" s="41" t="s">
        <v>324</v>
      </c>
    </row>
    <row r="164" spans="1:18" s="47" customFormat="1" ht="70.5" customHeight="1" x14ac:dyDescent="0.2">
      <c r="A164" s="1"/>
      <c r="B164" s="50" t="s">
        <v>343</v>
      </c>
      <c r="C164" s="84" t="s">
        <v>345</v>
      </c>
      <c r="D164" s="58">
        <v>3</v>
      </c>
      <c r="E164" s="58">
        <v>4</v>
      </c>
      <c r="F164" s="58">
        <v>10</v>
      </c>
      <c r="G164" s="80">
        <v>1</v>
      </c>
      <c r="H164" s="81" t="s">
        <v>23</v>
      </c>
      <c r="I164" s="81" t="s">
        <v>24</v>
      </c>
      <c r="J164" s="39">
        <v>1000000000</v>
      </c>
      <c r="K164" s="39">
        <v>1000000000</v>
      </c>
      <c r="L164" s="81">
        <v>0</v>
      </c>
      <c r="M164" s="80">
        <v>0</v>
      </c>
      <c r="N164" s="81" t="s">
        <v>25</v>
      </c>
      <c r="O164" s="81" t="s">
        <v>26</v>
      </c>
      <c r="P164" s="64" t="s">
        <v>323</v>
      </c>
      <c r="Q164" s="58">
        <v>3102026393</v>
      </c>
      <c r="R164" s="41" t="s">
        <v>324</v>
      </c>
    </row>
    <row r="165" spans="1:18" s="47" customFormat="1" ht="70.5" customHeight="1" x14ac:dyDescent="0.2">
      <c r="A165" s="1"/>
      <c r="B165" s="50" t="s">
        <v>343</v>
      </c>
      <c r="C165" s="84" t="s">
        <v>346</v>
      </c>
      <c r="D165" s="58">
        <v>4</v>
      </c>
      <c r="E165" s="58">
        <v>5</v>
      </c>
      <c r="F165" s="58">
        <v>8</v>
      </c>
      <c r="G165" s="80">
        <v>1</v>
      </c>
      <c r="H165" s="81" t="s">
        <v>23</v>
      </c>
      <c r="I165" s="81" t="s">
        <v>24</v>
      </c>
      <c r="J165" s="39">
        <v>720000000</v>
      </c>
      <c r="K165" s="39">
        <v>720000000</v>
      </c>
      <c r="L165" s="81">
        <v>0</v>
      </c>
      <c r="M165" s="80">
        <v>0</v>
      </c>
      <c r="N165" s="81" t="s">
        <v>25</v>
      </c>
      <c r="O165" s="81" t="s">
        <v>26</v>
      </c>
      <c r="P165" s="64" t="s">
        <v>323</v>
      </c>
      <c r="Q165" s="58">
        <v>3102026393</v>
      </c>
      <c r="R165" s="41" t="s">
        <v>324</v>
      </c>
    </row>
    <row r="166" spans="1:18" s="47" customFormat="1" ht="70.5" customHeight="1" x14ac:dyDescent="0.2">
      <c r="A166" s="1"/>
      <c r="B166" s="50" t="s">
        <v>343</v>
      </c>
      <c r="C166" s="84" t="s">
        <v>347</v>
      </c>
      <c r="D166" s="58">
        <v>4</v>
      </c>
      <c r="E166" s="58">
        <v>5</v>
      </c>
      <c r="F166" s="58">
        <v>8</v>
      </c>
      <c r="G166" s="80">
        <v>1</v>
      </c>
      <c r="H166" s="81" t="s">
        <v>23</v>
      </c>
      <c r="I166" s="81" t="s">
        <v>24</v>
      </c>
      <c r="J166" s="39">
        <v>400000000</v>
      </c>
      <c r="K166" s="39">
        <v>400000000</v>
      </c>
      <c r="L166" s="81">
        <v>0</v>
      </c>
      <c r="M166" s="80">
        <v>0</v>
      </c>
      <c r="N166" s="81" t="s">
        <v>25</v>
      </c>
      <c r="O166" s="81" t="s">
        <v>26</v>
      </c>
      <c r="P166" s="64" t="s">
        <v>323</v>
      </c>
      <c r="Q166" s="58">
        <v>3102026393</v>
      </c>
      <c r="R166" s="41" t="s">
        <v>324</v>
      </c>
    </row>
    <row r="167" spans="1:18" s="47" customFormat="1" ht="70.5" customHeight="1" x14ac:dyDescent="0.2">
      <c r="A167" s="1"/>
      <c r="B167" s="50" t="s">
        <v>343</v>
      </c>
      <c r="C167" s="84" t="s">
        <v>348</v>
      </c>
      <c r="D167" s="58">
        <v>4</v>
      </c>
      <c r="E167" s="58">
        <v>5</v>
      </c>
      <c r="F167" s="58">
        <v>8</v>
      </c>
      <c r="G167" s="80">
        <v>1</v>
      </c>
      <c r="H167" s="81" t="s">
        <v>23</v>
      </c>
      <c r="I167" s="81" t="s">
        <v>24</v>
      </c>
      <c r="J167" s="39">
        <v>200000000</v>
      </c>
      <c r="K167" s="39">
        <v>200000000</v>
      </c>
      <c r="L167" s="81">
        <v>0</v>
      </c>
      <c r="M167" s="80">
        <v>0</v>
      </c>
      <c r="N167" s="81" t="s">
        <v>25</v>
      </c>
      <c r="O167" s="81" t="s">
        <v>26</v>
      </c>
      <c r="P167" s="64" t="s">
        <v>323</v>
      </c>
      <c r="Q167" s="58">
        <v>3102026393</v>
      </c>
      <c r="R167" s="41" t="s">
        <v>324</v>
      </c>
    </row>
    <row r="168" spans="1:18" s="47" customFormat="1" ht="90.75" customHeight="1" x14ac:dyDescent="0.2">
      <c r="A168" s="1"/>
      <c r="B168" s="50" t="s">
        <v>349</v>
      </c>
      <c r="C168" s="54" t="s">
        <v>350</v>
      </c>
      <c r="D168" s="58">
        <v>6</v>
      </c>
      <c r="E168" s="58">
        <v>7</v>
      </c>
      <c r="F168" s="58">
        <v>5</v>
      </c>
      <c r="G168" s="40">
        <v>1</v>
      </c>
      <c r="H168" s="38" t="s">
        <v>23</v>
      </c>
      <c r="I168" s="38" t="s">
        <v>24</v>
      </c>
      <c r="J168" s="39">
        <v>1650000000</v>
      </c>
      <c r="K168" s="39">
        <v>4564000000</v>
      </c>
      <c r="L168" s="38">
        <v>0</v>
      </c>
      <c r="M168" s="40">
        <v>0</v>
      </c>
      <c r="N168" s="38" t="s">
        <v>25</v>
      </c>
      <c r="O168" s="38" t="s">
        <v>26</v>
      </c>
      <c r="P168" s="64" t="s">
        <v>323</v>
      </c>
      <c r="Q168" s="58">
        <v>3102026393</v>
      </c>
      <c r="R168" s="41" t="s">
        <v>324</v>
      </c>
    </row>
    <row r="169" spans="1:18" s="47" customFormat="1" ht="70.5" customHeight="1" x14ac:dyDescent="0.2">
      <c r="A169" s="1"/>
      <c r="B169" s="50" t="s">
        <v>351</v>
      </c>
      <c r="C169" s="54" t="s">
        <v>352</v>
      </c>
      <c r="D169" s="58">
        <v>2</v>
      </c>
      <c r="E169" s="58">
        <v>2</v>
      </c>
      <c r="F169" s="58">
        <v>3</v>
      </c>
      <c r="G169" s="80">
        <v>1</v>
      </c>
      <c r="H169" s="81" t="s">
        <v>23</v>
      </c>
      <c r="I169" s="81" t="s">
        <v>24</v>
      </c>
      <c r="J169" s="39">
        <v>107091000</v>
      </c>
      <c r="K169" s="39">
        <v>107091000</v>
      </c>
      <c r="L169" s="81">
        <v>0</v>
      </c>
      <c r="M169" s="80">
        <v>0</v>
      </c>
      <c r="N169" s="81" t="s">
        <v>25</v>
      </c>
      <c r="O169" s="81" t="s">
        <v>26</v>
      </c>
      <c r="P169" s="64" t="s">
        <v>353</v>
      </c>
      <c r="Q169" s="58">
        <v>3164960058</v>
      </c>
      <c r="R169" s="41" t="s">
        <v>354</v>
      </c>
    </row>
    <row r="170" spans="1:18" s="47" customFormat="1" ht="51" customHeight="1" x14ac:dyDescent="0.2">
      <c r="A170" s="1"/>
      <c r="B170" s="50" t="s">
        <v>100</v>
      </c>
      <c r="C170" s="54" t="s">
        <v>355</v>
      </c>
      <c r="D170" s="58">
        <v>2</v>
      </c>
      <c r="E170" s="58">
        <v>3</v>
      </c>
      <c r="F170" s="58">
        <v>1</v>
      </c>
      <c r="G170" s="80">
        <v>1</v>
      </c>
      <c r="H170" s="81" t="s">
        <v>23</v>
      </c>
      <c r="I170" s="81" t="s">
        <v>24</v>
      </c>
      <c r="J170" s="39">
        <v>36000000</v>
      </c>
      <c r="K170" s="39">
        <v>36000000</v>
      </c>
      <c r="L170" s="81">
        <v>0</v>
      </c>
      <c r="M170" s="80">
        <v>0</v>
      </c>
      <c r="N170" s="81" t="s">
        <v>25</v>
      </c>
      <c r="O170" s="81" t="s">
        <v>26</v>
      </c>
      <c r="P170" s="38" t="s">
        <v>36</v>
      </c>
      <c r="Q170" s="38" t="s">
        <v>94</v>
      </c>
      <c r="R170" s="55" t="s">
        <v>95</v>
      </c>
    </row>
    <row r="171" spans="1:18" s="47" customFormat="1" ht="51" customHeight="1" x14ac:dyDescent="0.2">
      <c r="A171" s="1"/>
      <c r="B171" s="36" t="s">
        <v>165</v>
      </c>
      <c r="C171" s="54" t="s">
        <v>356</v>
      </c>
      <c r="D171" s="58">
        <v>3</v>
      </c>
      <c r="E171" s="58">
        <v>4</v>
      </c>
      <c r="F171" s="58">
        <v>1</v>
      </c>
      <c r="G171" s="80">
        <v>1</v>
      </c>
      <c r="H171" s="81" t="s">
        <v>23</v>
      </c>
      <c r="I171" s="81" t="s">
        <v>24</v>
      </c>
      <c r="J171" s="39">
        <v>5132500</v>
      </c>
      <c r="K171" s="39">
        <v>5132500</v>
      </c>
      <c r="L171" s="81">
        <v>0</v>
      </c>
      <c r="M171" s="80">
        <v>0</v>
      </c>
      <c r="N171" s="81" t="s">
        <v>25</v>
      </c>
      <c r="O171" s="81" t="s">
        <v>26</v>
      </c>
      <c r="P171" s="64" t="s">
        <v>190</v>
      </c>
      <c r="Q171" s="58">
        <v>3107543877</v>
      </c>
      <c r="R171" s="41" t="s">
        <v>191</v>
      </c>
    </row>
    <row r="172" spans="1:18" s="47" customFormat="1" ht="51" customHeight="1" x14ac:dyDescent="0.2">
      <c r="A172" s="1"/>
      <c r="B172" s="36" t="s">
        <v>357</v>
      </c>
      <c r="C172" s="54" t="s">
        <v>358</v>
      </c>
      <c r="D172" s="58">
        <v>3</v>
      </c>
      <c r="E172" s="58">
        <v>4</v>
      </c>
      <c r="F172" s="58">
        <v>1</v>
      </c>
      <c r="G172" s="80">
        <v>1</v>
      </c>
      <c r="H172" s="81" t="s">
        <v>23</v>
      </c>
      <c r="I172" s="81" t="s">
        <v>24</v>
      </c>
      <c r="J172" s="39">
        <v>36300000</v>
      </c>
      <c r="K172" s="39">
        <v>36300000</v>
      </c>
      <c r="L172" s="81">
        <v>0</v>
      </c>
      <c r="M172" s="80">
        <v>0</v>
      </c>
      <c r="N172" s="81" t="s">
        <v>25</v>
      </c>
      <c r="O172" s="81" t="s">
        <v>26</v>
      </c>
      <c r="P172" s="57" t="s">
        <v>171</v>
      </c>
      <c r="Q172" s="40">
        <v>3228159899</v>
      </c>
      <c r="R172" s="52" t="s">
        <v>172</v>
      </c>
    </row>
    <row r="173" spans="1:18" s="47" customFormat="1" ht="66.75" customHeight="1" x14ac:dyDescent="0.2">
      <c r="A173" s="1"/>
      <c r="B173" s="36" t="s">
        <v>359</v>
      </c>
      <c r="C173" s="54" t="s">
        <v>360</v>
      </c>
      <c r="D173" s="58">
        <v>3</v>
      </c>
      <c r="E173" s="58">
        <v>4</v>
      </c>
      <c r="F173" s="58">
        <v>4</v>
      </c>
      <c r="G173" s="80">
        <v>1</v>
      </c>
      <c r="H173" s="81" t="s">
        <v>23</v>
      </c>
      <c r="I173" s="81" t="s">
        <v>24</v>
      </c>
      <c r="J173" s="39">
        <v>279114757</v>
      </c>
      <c r="K173" s="39">
        <v>279114757</v>
      </c>
      <c r="L173" s="81">
        <v>0</v>
      </c>
      <c r="M173" s="80">
        <v>0</v>
      </c>
      <c r="N173" s="81" t="s">
        <v>25</v>
      </c>
      <c r="O173" s="81" t="s">
        <v>26</v>
      </c>
      <c r="P173" s="38" t="s">
        <v>36</v>
      </c>
      <c r="Q173" s="38" t="s">
        <v>44</v>
      </c>
      <c r="R173" s="52" t="s">
        <v>45</v>
      </c>
    </row>
    <row r="174" spans="1:18" s="47" customFormat="1" ht="87.75" customHeight="1" x14ac:dyDescent="0.2">
      <c r="A174" s="1"/>
      <c r="B174" s="63" t="s">
        <v>252</v>
      </c>
      <c r="C174" s="54" t="s">
        <v>361</v>
      </c>
      <c r="D174" s="58">
        <v>3</v>
      </c>
      <c r="E174" s="58">
        <v>4</v>
      </c>
      <c r="F174" s="58">
        <v>3</v>
      </c>
      <c r="G174" s="80">
        <v>1</v>
      </c>
      <c r="H174" s="81" t="s">
        <v>23</v>
      </c>
      <c r="I174" s="81" t="s">
        <v>24</v>
      </c>
      <c r="J174" s="39">
        <v>1402086438</v>
      </c>
      <c r="K174" s="39">
        <v>1402086438</v>
      </c>
      <c r="L174" s="81">
        <v>0</v>
      </c>
      <c r="M174" s="80">
        <v>0</v>
      </c>
      <c r="N174" s="81" t="s">
        <v>25</v>
      </c>
      <c r="O174" s="81" t="s">
        <v>26</v>
      </c>
      <c r="P174" s="74" t="s">
        <v>239</v>
      </c>
      <c r="Q174" s="74">
        <v>3132628447</v>
      </c>
      <c r="R174" s="55" t="s">
        <v>240</v>
      </c>
    </row>
    <row r="175" spans="1:18" s="47" customFormat="1" ht="87.75" customHeight="1" x14ac:dyDescent="0.2">
      <c r="A175" s="1"/>
      <c r="B175" s="36" t="s">
        <v>165</v>
      </c>
      <c r="C175" s="54" t="s">
        <v>362</v>
      </c>
      <c r="D175" s="58">
        <v>4</v>
      </c>
      <c r="E175" s="58">
        <v>5</v>
      </c>
      <c r="F175" s="58">
        <v>6</v>
      </c>
      <c r="G175" s="80">
        <v>1</v>
      </c>
      <c r="H175" s="81" t="s">
        <v>23</v>
      </c>
      <c r="I175" s="81" t="s">
        <v>24</v>
      </c>
      <c r="J175" s="39">
        <v>234210255</v>
      </c>
      <c r="K175" s="39">
        <v>234210255</v>
      </c>
      <c r="L175" s="81">
        <v>0</v>
      </c>
      <c r="M175" s="80">
        <v>0</v>
      </c>
      <c r="N175" s="81" t="s">
        <v>25</v>
      </c>
      <c r="O175" s="81" t="s">
        <v>26</v>
      </c>
      <c r="P175" s="64" t="s">
        <v>190</v>
      </c>
      <c r="Q175" s="58">
        <v>3107543877</v>
      </c>
      <c r="R175" s="41" t="s">
        <v>191</v>
      </c>
    </row>
    <row r="176" spans="1:18" s="47" customFormat="1" ht="87.75" customHeight="1" x14ac:dyDescent="0.2">
      <c r="A176" s="1"/>
      <c r="B176" s="36" t="s">
        <v>363</v>
      </c>
      <c r="C176" s="54" t="s">
        <v>364</v>
      </c>
      <c r="D176" s="58">
        <v>4</v>
      </c>
      <c r="E176" s="58">
        <v>5</v>
      </c>
      <c r="F176" s="58">
        <v>2</v>
      </c>
      <c r="G176" s="40">
        <v>1</v>
      </c>
      <c r="H176" s="38" t="s">
        <v>23</v>
      </c>
      <c r="I176" s="38" t="s">
        <v>24</v>
      </c>
      <c r="J176" s="39">
        <v>4924800</v>
      </c>
      <c r="K176" s="39">
        <v>4924800</v>
      </c>
      <c r="L176" s="38">
        <v>0</v>
      </c>
      <c r="M176" s="40">
        <v>0</v>
      </c>
      <c r="N176" s="38" t="s">
        <v>25</v>
      </c>
      <c r="O176" s="38" t="s">
        <v>26</v>
      </c>
      <c r="P176" s="64" t="s">
        <v>365</v>
      </c>
      <c r="Q176" s="58">
        <v>3046721652</v>
      </c>
      <c r="R176" s="41" t="s">
        <v>366</v>
      </c>
    </row>
    <row r="177" spans="1:18" s="47" customFormat="1" ht="87.75" customHeight="1" x14ac:dyDescent="0.2">
      <c r="A177" s="1"/>
      <c r="B177" s="36" t="s">
        <v>367</v>
      </c>
      <c r="C177" s="54" t="s">
        <v>368</v>
      </c>
      <c r="D177" s="58">
        <v>4</v>
      </c>
      <c r="E177" s="58">
        <v>5</v>
      </c>
      <c r="F177" s="58">
        <v>3</v>
      </c>
      <c r="G177" s="40">
        <v>1</v>
      </c>
      <c r="H177" s="38" t="s">
        <v>23</v>
      </c>
      <c r="I177" s="38" t="s">
        <v>24</v>
      </c>
      <c r="J177" s="39">
        <v>102000000</v>
      </c>
      <c r="K177" s="39">
        <v>102000000</v>
      </c>
      <c r="L177" s="38">
        <v>0</v>
      </c>
      <c r="M177" s="40">
        <v>0</v>
      </c>
      <c r="N177" s="38" t="s">
        <v>25</v>
      </c>
      <c r="O177" s="38" t="s">
        <v>26</v>
      </c>
      <c r="P177" s="38" t="s">
        <v>294</v>
      </c>
      <c r="Q177" s="38" t="s">
        <v>295</v>
      </c>
      <c r="R177" s="41" t="s">
        <v>296</v>
      </c>
    </row>
    <row r="178" spans="1:18" s="47" customFormat="1" ht="87.75" customHeight="1" x14ac:dyDescent="0.2">
      <c r="A178" s="1"/>
      <c r="B178" s="36" t="s">
        <v>369</v>
      </c>
      <c r="C178" s="54" t="s">
        <v>370</v>
      </c>
      <c r="D178" s="58">
        <v>4</v>
      </c>
      <c r="E178" s="58">
        <v>5</v>
      </c>
      <c r="F178" s="58">
        <v>3</v>
      </c>
      <c r="G178" s="40">
        <v>1</v>
      </c>
      <c r="H178" s="38" t="s">
        <v>23</v>
      </c>
      <c r="I178" s="38" t="s">
        <v>24</v>
      </c>
      <c r="J178" s="39">
        <v>45000000</v>
      </c>
      <c r="K178" s="39">
        <v>45000000</v>
      </c>
      <c r="L178" s="38">
        <v>0</v>
      </c>
      <c r="M178" s="40">
        <v>0</v>
      </c>
      <c r="N178" s="38" t="s">
        <v>25</v>
      </c>
      <c r="O178" s="38" t="s">
        <v>26</v>
      </c>
      <c r="P178" s="57" t="s">
        <v>171</v>
      </c>
      <c r="Q178" s="40">
        <v>3228159899</v>
      </c>
      <c r="R178" s="52" t="s">
        <v>172</v>
      </c>
    </row>
    <row r="179" spans="1:18" s="47" customFormat="1" ht="127.5" customHeight="1" x14ac:dyDescent="0.2">
      <c r="A179" s="1"/>
      <c r="B179" s="36" t="s">
        <v>371</v>
      </c>
      <c r="C179" s="54" t="s">
        <v>372</v>
      </c>
      <c r="D179" s="58">
        <v>5</v>
      </c>
      <c r="E179" s="58">
        <v>6</v>
      </c>
      <c r="F179" s="58">
        <v>3</v>
      </c>
      <c r="G179" s="40">
        <v>1</v>
      </c>
      <c r="H179" s="38" t="s">
        <v>23</v>
      </c>
      <c r="I179" s="38" t="s">
        <v>24</v>
      </c>
      <c r="J179" s="39">
        <v>26357310</v>
      </c>
      <c r="K179" s="39">
        <v>26357310</v>
      </c>
      <c r="L179" s="38">
        <v>0</v>
      </c>
      <c r="M179" s="40">
        <v>0</v>
      </c>
      <c r="N179" s="38" t="s">
        <v>25</v>
      </c>
      <c r="O179" s="38" t="s">
        <v>26</v>
      </c>
      <c r="P179" s="57" t="s">
        <v>171</v>
      </c>
      <c r="Q179" s="40">
        <v>3228159899</v>
      </c>
      <c r="R179" s="52" t="s">
        <v>172</v>
      </c>
    </row>
    <row r="180" spans="1:18" s="47" customFormat="1" ht="68.25" customHeight="1" x14ac:dyDescent="0.2">
      <c r="A180" s="1"/>
      <c r="B180" s="50" t="s">
        <v>131</v>
      </c>
      <c r="C180" s="54" t="s">
        <v>373</v>
      </c>
      <c r="D180" s="58">
        <v>5</v>
      </c>
      <c r="E180" s="58">
        <v>6</v>
      </c>
      <c r="F180" s="58">
        <v>1</v>
      </c>
      <c r="G180" s="40">
        <v>1</v>
      </c>
      <c r="H180" s="38" t="s">
        <v>23</v>
      </c>
      <c r="I180" s="38" t="s">
        <v>24</v>
      </c>
      <c r="J180" s="39">
        <v>369311800</v>
      </c>
      <c r="K180" s="39">
        <v>369311800</v>
      </c>
      <c r="L180" s="38">
        <v>0</v>
      </c>
      <c r="M180" s="40">
        <v>0</v>
      </c>
      <c r="N180" s="38" t="s">
        <v>25</v>
      </c>
      <c r="O180" s="38" t="s">
        <v>26</v>
      </c>
      <c r="P180" s="38" t="s">
        <v>36</v>
      </c>
      <c r="Q180" s="38" t="s">
        <v>44</v>
      </c>
      <c r="R180" s="41" t="s">
        <v>126</v>
      </c>
    </row>
    <row r="181" spans="1:18" s="47" customFormat="1" ht="68.25" customHeight="1" x14ac:dyDescent="0.2">
      <c r="A181" s="1"/>
      <c r="B181" s="50" t="s">
        <v>374</v>
      </c>
      <c r="C181" s="54" t="s">
        <v>375</v>
      </c>
      <c r="D181" s="58">
        <v>6</v>
      </c>
      <c r="E181" s="58">
        <v>7</v>
      </c>
      <c r="F181" s="58">
        <v>4</v>
      </c>
      <c r="G181" s="40">
        <v>1</v>
      </c>
      <c r="H181" s="38" t="s">
        <v>23</v>
      </c>
      <c r="I181" s="38" t="s">
        <v>24</v>
      </c>
      <c r="J181" s="39">
        <v>30464000</v>
      </c>
      <c r="K181" s="39">
        <v>30464000</v>
      </c>
      <c r="L181" s="38">
        <v>0</v>
      </c>
      <c r="M181" s="40">
        <v>0</v>
      </c>
      <c r="N181" s="38" t="s">
        <v>25</v>
      </c>
      <c r="O181" s="38" t="s">
        <v>26</v>
      </c>
      <c r="P181" s="38" t="s">
        <v>36</v>
      </c>
      <c r="Q181" s="38" t="s">
        <v>44</v>
      </c>
      <c r="R181" s="41" t="s">
        <v>126</v>
      </c>
    </row>
    <row r="182" spans="1:18" s="47" customFormat="1" ht="109.5" customHeight="1" x14ac:dyDescent="0.2">
      <c r="A182" s="1"/>
      <c r="B182" s="36" t="s">
        <v>297</v>
      </c>
      <c r="C182" s="54" t="s">
        <v>376</v>
      </c>
      <c r="D182" s="58">
        <v>6</v>
      </c>
      <c r="E182" s="58">
        <v>7</v>
      </c>
      <c r="F182" s="58">
        <v>2</v>
      </c>
      <c r="G182" s="40">
        <v>1</v>
      </c>
      <c r="H182" s="38" t="s">
        <v>23</v>
      </c>
      <c r="I182" s="38" t="s">
        <v>24</v>
      </c>
      <c r="J182" s="39">
        <v>240000000</v>
      </c>
      <c r="K182" s="39">
        <v>240000000</v>
      </c>
      <c r="L182" s="38">
        <v>0</v>
      </c>
      <c r="M182" s="40">
        <v>0</v>
      </c>
      <c r="N182" s="38" t="s">
        <v>25</v>
      </c>
      <c r="O182" s="38" t="s">
        <v>26</v>
      </c>
      <c r="P182" s="64" t="s">
        <v>365</v>
      </c>
      <c r="Q182" s="58">
        <v>3046721652</v>
      </c>
      <c r="R182" s="41" t="s">
        <v>366</v>
      </c>
    </row>
    <row r="183" spans="1:18" s="47" customFormat="1" ht="87.75" customHeight="1" x14ac:dyDescent="0.2">
      <c r="A183" s="1"/>
      <c r="B183" s="63" t="s">
        <v>252</v>
      </c>
      <c r="C183" s="54" t="s">
        <v>377</v>
      </c>
      <c r="D183" s="58">
        <v>6</v>
      </c>
      <c r="E183" s="58">
        <v>7</v>
      </c>
      <c r="F183" s="58">
        <v>3</v>
      </c>
      <c r="G183" s="40">
        <v>1</v>
      </c>
      <c r="H183" s="38" t="s">
        <v>23</v>
      </c>
      <c r="I183" s="38" t="s">
        <v>24</v>
      </c>
      <c r="J183" s="39">
        <v>974763429</v>
      </c>
      <c r="K183" s="39">
        <v>974763429</v>
      </c>
      <c r="L183" s="38">
        <v>0</v>
      </c>
      <c r="M183" s="40">
        <v>0</v>
      </c>
      <c r="N183" s="38" t="s">
        <v>25</v>
      </c>
      <c r="O183" s="38" t="s">
        <v>26</v>
      </c>
      <c r="P183" s="64" t="s">
        <v>239</v>
      </c>
      <c r="Q183" s="74">
        <v>3132628447</v>
      </c>
      <c r="R183" s="55" t="s">
        <v>240</v>
      </c>
    </row>
    <row r="184" spans="1:18" s="47" customFormat="1" ht="87.75" customHeight="1" x14ac:dyDescent="0.2">
      <c r="A184" s="1"/>
      <c r="B184" s="63" t="s">
        <v>378</v>
      </c>
      <c r="C184" s="54" t="s">
        <v>379</v>
      </c>
      <c r="D184" s="58">
        <v>6</v>
      </c>
      <c r="E184" s="58">
        <v>7</v>
      </c>
      <c r="F184" s="58">
        <v>2</v>
      </c>
      <c r="G184" s="40">
        <v>1</v>
      </c>
      <c r="H184" s="38" t="s">
        <v>23</v>
      </c>
      <c r="I184" s="38" t="s">
        <v>24</v>
      </c>
      <c r="J184" s="39">
        <v>15000000</v>
      </c>
      <c r="K184" s="39">
        <v>15000000</v>
      </c>
      <c r="L184" s="38">
        <v>0</v>
      </c>
      <c r="M184" s="40">
        <v>0</v>
      </c>
      <c r="N184" s="38" t="s">
        <v>25</v>
      </c>
      <c r="O184" s="38" t="s">
        <v>26</v>
      </c>
      <c r="P184" s="38" t="s">
        <v>36</v>
      </c>
      <c r="Q184" s="38" t="s">
        <v>44</v>
      </c>
      <c r="R184" s="41" t="s">
        <v>380</v>
      </c>
    </row>
    <row r="185" spans="1:18" s="47" customFormat="1" ht="87.75" customHeight="1" x14ac:dyDescent="0.2">
      <c r="A185" s="1"/>
      <c r="B185" s="63" t="s">
        <v>381</v>
      </c>
      <c r="C185" s="54" t="s">
        <v>382</v>
      </c>
      <c r="D185" s="58">
        <v>6</v>
      </c>
      <c r="E185" s="58">
        <v>7</v>
      </c>
      <c r="F185" s="58">
        <v>1</v>
      </c>
      <c r="G185" s="40">
        <v>1</v>
      </c>
      <c r="H185" s="38" t="s">
        <v>23</v>
      </c>
      <c r="I185" s="38" t="s">
        <v>24</v>
      </c>
      <c r="J185" s="39">
        <v>122648000</v>
      </c>
      <c r="K185" s="39">
        <v>122648000</v>
      </c>
      <c r="L185" s="38">
        <v>0</v>
      </c>
      <c r="M185" s="40">
        <v>0</v>
      </c>
      <c r="N185" s="38" t="s">
        <v>25</v>
      </c>
      <c r="O185" s="38" t="s">
        <v>26</v>
      </c>
      <c r="P185" s="38" t="s">
        <v>36</v>
      </c>
      <c r="Q185" s="38" t="s">
        <v>44</v>
      </c>
      <c r="R185" s="41" t="s">
        <v>126</v>
      </c>
    </row>
    <row r="186" spans="1:18" s="47" customFormat="1" ht="87.75" customHeight="1" x14ac:dyDescent="0.2">
      <c r="A186" s="1"/>
      <c r="B186" s="63" t="s">
        <v>381</v>
      </c>
      <c r="C186" s="54" t="s">
        <v>383</v>
      </c>
      <c r="D186" s="58">
        <v>6</v>
      </c>
      <c r="E186" s="58">
        <v>7</v>
      </c>
      <c r="F186" s="58">
        <v>2</v>
      </c>
      <c r="G186" s="40">
        <v>1</v>
      </c>
      <c r="H186" s="38" t="s">
        <v>23</v>
      </c>
      <c r="I186" s="38" t="s">
        <v>24</v>
      </c>
      <c r="J186" s="39">
        <v>560155061</v>
      </c>
      <c r="K186" s="39">
        <v>560155061</v>
      </c>
      <c r="L186" s="38">
        <v>0</v>
      </c>
      <c r="M186" s="40">
        <v>0</v>
      </c>
      <c r="N186" s="38" t="s">
        <v>25</v>
      </c>
      <c r="O186" s="38" t="s">
        <v>26</v>
      </c>
      <c r="P186" s="38" t="s">
        <v>36</v>
      </c>
      <c r="Q186" s="38" t="s">
        <v>44</v>
      </c>
      <c r="R186" s="41" t="s">
        <v>126</v>
      </c>
    </row>
    <row r="187" spans="1:18" s="47" customFormat="1" ht="87.75" customHeight="1" x14ac:dyDescent="0.2">
      <c r="A187" s="1"/>
      <c r="B187" s="63" t="s">
        <v>381</v>
      </c>
      <c r="C187" s="54" t="s">
        <v>384</v>
      </c>
      <c r="D187" s="58">
        <v>6</v>
      </c>
      <c r="E187" s="58">
        <v>7</v>
      </c>
      <c r="F187" s="58">
        <v>2</v>
      </c>
      <c r="G187" s="40">
        <v>1</v>
      </c>
      <c r="H187" s="38" t="s">
        <v>23</v>
      </c>
      <c r="I187" s="38" t="s">
        <v>24</v>
      </c>
      <c r="J187" s="39">
        <v>18980000</v>
      </c>
      <c r="K187" s="39">
        <v>18980000</v>
      </c>
      <c r="L187" s="38">
        <v>0</v>
      </c>
      <c r="M187" s="40">
        <v>0</v>
      </c>
      <c r="N187" s="38" t="s">
        <v>25</v>
      </c>
      <c r="O187" s="38" t="s">
        <v>26</v>
      </c>
      <c r="P187" s="38" t="s">
        <v>36</v>
      </c>
      <c r="Q187" s="38" t="s">
        <v>44</v>
      </c>
      <c r="R187" s="41" t="s">
        <v>126</v>
      </c>
    </row>
    <row r="188" spans="1:18" s="47" customFormat="1" ht="87.75" customHeight="1" x14ac:dyDescent="0.2">
      <c r="A188" s="1"/>
      <c r="B188" s="63" t="s">
        <v>381</v>
      </c>
      <c r="C188" s="54" t="s">
        <v>385</v>
      </c>
      <c r="D188" s="58">
        <v>6</v>
      </c>
      <c r="E188" s="58">
        <v>7</v>
      </c>
      <c r="F188" s="58">
        <v>2</v>
      </c>
      <c r="G188" s="40">
        <v>1</v>
      </c>
      <c r="H188" s="38" t="s">
        <v>23</v>
      </c>
      <c r="I188" s="38" t="s">
        <v>24</v>
      </c>
      <c r="J188" s="39">
        <v>23647500</v>
      </c>
      <c r="K188" s="39">
        <v>23647500</v>
      </c>
      <c r="L188" s="38">
        <v>0</v>
      </c>
      <c r="M188" s="40">
        <v>0</v>
      </c>
      <c r="N188" s="38" t="s">
        <v>25</v>
      </c>
      <c r="O188" s="38" t="s">
        <v>26</v>
      </c>
      <c r="P188" s="38" t="s">
        <v>36</v>
      </c>
      <c r="Q188" s="38" t="s">
        <v>44</v>
      </c>
      <c r="R188" s="41" t="s">
        <v>126</v>
      </c>
    </row>
    <row r="189" spans="1:18" s="47" customFormat="1" ht="87.75" customHeight="1" x14ac:dyDescent="0.2">
      <c r="A189" s="1"/>
      <c r="B189" s="63" t="s">
        <v>381</v>
      </c>
      <c r="C189" s="54" t="s">
        <v>386</v>
      </c>
      <c r="D189" s="58">
        <v>6</v>
      </c>
      <c r="E189" s="58">
        <v>7</v>
      </c>
      <c r="F189" s="58">
        <v>2</v>
      </c>
      <c r="G189" s="40">
        <v>1</v>
      </c>
      <c r="H189" s="38" t="s">
        <v>23</v>
      </c>
      <c r="I189" s="38" t="s">
        <v>24</v>
      </c>
      <c r="J189" s="39">
        <v>14120000</v>
      </c>
      <c r="K189" s="39">
        <v>14120000</v>
      </c>
      <c r="L189" s="38">
        <v>0</v>
      </c>
      <c r="M189" s="40">
        <v>0</v>
      </c>
      <c r="N189" s="38" t="s">
        <v>25</v>
      </c>
      <c r="O189" s="38" t="s">
        <v>26</v>
      </c>
      <c r="P189" s="38" t="s">
        <v>36</v>
      </c>
      <c r="Q189" s="38" t="s">
        <v>44</v>
      </c>
      <c r="R189" s="41" t="s">
        <v>126</v>
      </c>
    </row>
    <row r="190" spans="1:18" s="47" customFormat="1" ht="87.75" customHeight="1" x14ac:dyDescent="0.2">
      <c r="A190" s="1"/>
      <c r="B190" s="63" t="s">
        <v>256</v>
      </c>
      <c r="C190" s="54" t="s">
        <v>387</v>
      </c>
      <c r="D190" s="58">
        <v>6</v>
      </c>
      <c r="E190" s="58">
        <v>7</v>
      </c>
      <c r="F190" s="58">
        <v>1</v>
      </c>
      <c r="G190" s="40">
        <v>1</v>
      </c>
      <c r="H190" s="38" t="s">
        <v>23</v>
      </c>
      <c r="I190" s="38" t="s">
        <v>24</v>
      </c>
      <c r="J190" s="39">
        <v>120000000</v>
      </c>
      <c r="K190" s="39">
        <v>120000000</v>
      </c>
      <c r="L190" s="38">
        <v>0</v>
      </c>
      <c r="M190" s="40">
        <v>0</v>
      </c>
      <c r="N190" s="38" t="s">
        <v>25</v>
      </c>
      <c r="O190" s="38" t="s">
        <v>26</v>
      </c>
      <c r="P190" s="74" t="s">
        <v>239</v>
      </c>
      <c r="Q190" s="74">
        <v>3132628447</v>
      </c>
      <c r="R190" s="55" t="s">
        <v>240</v>
      </c>
    </row>
    <row r="191" spans="1:18" s="47" customFormat="1" ht="87.75" customHeight="1" x14ac:dyDescent="0.2">
      <c r="A191" s="1"/>
      <c r="B191" s="63" t="s">
        <v>388</v>
      </c>
      <c r="C191" s="54" t="s">
        <v>389</v>
      </c>
      <c r="D191" s="58">
        <v>7</v>
      </c>
      <c r="E191" s="58">
        <v>7</v>
      </c>
      <c r="F191" s="58">
        <v>2</v>
      </c>
      <c r="G191" s="40">
        <v>1</v>
      </c>
      <c r="H191" s="38" t="s">
        <v>23</v>
      </c>
      <c r="I191" s="38" t="s">
        <v>24</v>
      </c>
      <c r="J191" s="39">
        <v>142500000</v>
      </c>
      <c r="K191" s="39">
        <v>142500000</v>
      </c>
      <c r="L191" s="38">
        <v>0</v>
      </c>
      <c r="M191" s="40">
        <v>0</v>
      </c>
      <c r="N191" s="38" t="s">
        <v>25</v>
      </c>
      <c r="O191" s="38" t="s">
        <v>26</v>
      </c>
      <c r="P191" s="64" t="s">
        <v>365</v>
      </c>
      <c r="Q191" s="58">
        <v>3046721652</v>
      </c>
      <c r="R191" s="41" t="s">
        <v>366</v>
      </c>
    </row>
    <row r="192" spans="1:18" s="35" customFormat="1" ht="69.75" customHeight="1" x14ac:dyDescent="0.2">
      <c r="A192" s="28" t="s">
        <v>390</v>
      </c>
      <c r="B192" s="63" t="s">
        <v>254</v>
      </c>
      <c r="C192" s="70" t="s">
        <v>255</v>
      </c>
      <c r="D192" s="58">
        <v>7</v>
      </c>
      <c r="E192" s="58">
        <v>8</v>
      </c>
      <c r="F192" s="58">
        <v>2</v>
      </c>
      <c r="G192" s="40">
        <v>1</v>
      </c>
      <c r="H192" s="38" t="s">
        <v>23</v>
      </c>
      <c r="I192" s="38" t="s">
        <v>24</v>
      </c>
      <c r="J192" s="39">
        <v>44938130</v>
      </c>
      <c r="K192" s="39">
        <v>44938130</v>
      </c>
      <c r="L192" s="38">
        <v>0</v>
      </c>
      <c r="M192" s="40">
        <v>0</v>
      </c>
      <c r="N192" s="38" t="s">
        <v>25</v>
      </c>
      <c r="O192" s="38" t="s">
        <v>26</v>
      </c>
      <c r="P192" s="74" t="s">
        <v>239</v>
      </c>
      <c r="Q192" s="74">
        <v>3132628447</v>
      </c>
      <c r="R192" s="55" t="s">
        <v>240</v>
      </c>
    </row>
    <row r="193" spans="1:18" s="35" customFormat="1" ht="69.75" customHeight="1" x14ac:dyDescent="0.2">
      <c r="A193" s="28"/>
      <c r="B193" s="50" t="s">
        <v>381</v>
      </c>
      <c r="C193" s="70" t="s">
        <v>391</v>
      </c>
      <c r="D193" s="58">
        <v>7</v>
      </c>
      <c r="E193" s="58">
        <v>7</v>
      </c>
      <c r="F193" s="58">
        <v>2</v>
      </c>
      <c r="G193" s="40">
        <v>1</v>
      </c>
      <c r="H193" s="38" t="s">
        <v>23</v>
      </c>
      <c r="I193" s="38" t="s">
        <v>24</v>
      </c>
      <c r="J193" s="39">
        <v>11800000</v>
      </c>
      <c r="K193" s="39">
        <v>11800000</v>
      </c>
      <c r="L193" s="38">
        <v>0</v>
      </c>
      <c r="M193" s="40">
        <v>0</v>
      </c>
      <c r="N193" s="38" t="s">
        <v>25</v>
      </c>
      <c r="O193" s="38" t="s">
        <v>26</v>
      </c>
      <c r="P193" s="38" t="s">
        <v>36</v>
      </c>
      <c r="Q193" s="38" t="s">
        <v>44</v>
      </c>
      <c r="R193" s="41" t="s">
        <v>126</v>
      </c>
    </row>
    <row r="194" spans="1:18" s="35" customFormat="1" ht="86.25" customHeight="1" x14ac:dyDescent="0.2">
      <c r="A194" s="28"/>
      <c r="B194" s="63" t="s">
        <v>381</v>
      </c>
      <c r="C194" s="70" t="s">
        <v>392</v>
      </c>
      <c r="D194" s="58">
        <v>7</v>
      </c>
      <c r="E194" s="58">
        <v>7</v>
      </c>
      <c r="F194" s="58">
        <v>1</v>
      </c>
      <c r="G194" s="40">
        <v>1</v>
      </c>
      <c r="H194" s="38" t="s">
        <v>23</v>
      </c>
      <c r="I194" s="38" t="s">
        <v>24</v>
      </c>
      <c r="J194" s="39">
        <v>36715000</v>
      </c>
      <c r="K194" s="39">
        <v>36715000</v>
      </c>
      <c r="L194" s="38">
        <v>0</v>
      </c>
      <c r="M194" s="40">
        <v>0</v>
      </c>
      <c r="N194" s="38" t="s">
        <v>25</v>
      </c>
      <c r="O194" s="38" t="s">
        <v>26</v>
      </c>
      <c r="P194" s="38" t="s">
        <v>36</v>
      </c>
      <c r="Q194" s="38" t="s">
        <v>44</v>
      </c>
      <c r="R194" s="41" t="s">
        <v>126</v>
      </c>
    </row>
    <row r="195" spans="1:18" s="35" customFormat="1" ht="69.75" customHeight="1" x14ac:dyDescent="0.2">
      <c r="A195" s="28"/>
      <c r="B195" s="63" t="s">
        <v>393</v>
      </c>
      <c r="C195" s="70" t="s">
        <v>394</v>
      </c>
      <c r="D195" s="58">
        <v>7</v>
      </c>
      <c r="E195" s="58">
        <v>7</v>
      </c>
      <c r="F195" s="58">
        <v>2</v>
      </c>
      <c r="G195" s="40">
        <v>1</v>
      </c>
      <c r="H195" s="38" t="s">
        <v>23</v>
      </c>
      <c r="I195" s="38" t="s">
        <v>24</v>
      </c>
      <c r="J195" s="39">
        <v>122625100</v>
      </c>
      <c r="K195" s="39">
        <v>122625100</v>
      </c>
      <c r="L195" s="38">
        <v>0</v>
      </c>
      <c r="M195" s="40">
        <v>0</v>
      </c>
      <c r="N195" s="38" t="s">
        <v>25</v>
      </c>
      <c r="O195" s="38" t="s">
        <v>26</v>
      </c>
      <c r="P195" s="38" t="s">
        <v>36</v>
      </c>
      <c r="Q195" s="38" t="s">
        <v>44</v>
      </c>
      <c r="R195" s="41" t="s">
        <v>126</v>
      </c>
    </row>
    <row r="196" spans="1:18" s="35" customFormat="1" ht="69.75" customHeight="1" x14ac:dyDescent="0.2">
      <c r="A196" s="28"/>
      <c r="B196" s="63" t="s">
        <v>381</v>
      </c>
      <c r="C196" s="70" t="s">
        <v>395</v>
      </c>
      <c r="D196" s="58">
        <v>7</v>
      </c>
      <c r="E196" s="58">
        <v>7</v>
      </c>
      <c r="F196" s="58">
        <v>1</v>
      </c>
      <c r="G196" s="40">
        <v>1</v>
      </c>
      <c r="H196" s="38" t="s">
        <v>23</v>
      </c>
      <c r="I196" s="38" t="s">
        <v>24</v>
      </c>
      <c r="J196" s="39">
        <v>80518100</v>
      </c>
      <c r="K196" s="39">
        <v>80518100</v>
      </c>
      <c r="L196" s="38">
        <v>0</v>
      </c>
      <c r="M196" s="40">
        <v>0</v>
      </c>
      <c r="N196" s="38" t="s">
        <v>25</v>
      </c>
      <c r="O196" s="38" t="s">
        <v>26</v>
      </c>
      <c r="P196" s="38" t="s">
        <v>36</v>
      </c>
      <c r="Q196" s="38" t="s">
        <v>44</v>
      </c>
      <c r="R196" s="41" t="s">
        <v>126</v>
      </c>
    </row>
    <row r="197" spans="1:18" s="35" customFormat="1" ht="69.75" customHeight="1" x14ac:dyDescent="0.2">
      <c r="A197" s="28"/>
      <c r="B197" s="63" t="s">
        <v>381</v>
      </c>
      <c r="C197" s="70" t="s">
        <v>396</v>
      </c>
      <c r="D197" s="58">
        <v>7</v>
      </c>
      <c r="E197" s="58">
        <v>7</v>
      </c>
      <c r="F197" s="58">
        <v>1</v>
      </c>
      <c r="G197" s="40">
        <v>1</v>
      </c>
      <c r="H197" s="38" t="s">
        <v>23</v>
      </c>
      <c r="I197" s="38" t="s">
        <v>24</v>
      </c>
      <c r="J197" s="39">
        <v>40552200</v>
      </c>
      <c r="K197" s="39">
        <v>40552200</v>
      </c>
      <c r="L197" s="38">
        <v>0</v>
      </c>
      <c r="M197" s="40">
        <v>0</v>
      </c>
      <c r="N197" s="38" t="s">
        <v>25</v>
      </c>
      <c r="O197" s="38" t="s">
        <v>26</v>
      </c>
      <c r="P197" s="38" t="s">
        <v>36</v>
      </c>
      <c r="Q197" s="38" t="s">
        <v>44</v>
      </c>
      <c r="R197" s="41" t="s">
        <v>126</v>
      </c>
    </row>
    <row r="198" spans="1:18" s="35" customFormat="1" ht="69.75" customHeight="1" x14ac:dyDescent="0.2">
      <c r="A198" s="28"/>
      <c r="B198" s="63" t="s">
        <v>381</v>
      </c>
      <c r="C198" s="70" t="s">
        <v>397</v>
      </c>
      <c r="D198" s="58">
        <v>7</v>
      </c>
      <c r="E198" s="58">
        <v>7</v>
      </c>
      <c r="F198" s="58">
        <v>1</v>
      </c>
      <c r="G198" s="40">
        <v>1</v>
      </c>
      <c r="H198" s="38" t="s">
        <v>23</v>
      </c>
      <c r="I198" s="38" t="s">
        <v>24</v>
      </c>
      <c r="J198" s="39">
        <v>150000000</v>
      </c>
      <c r="K198" s="39">
        <v>150000000</v>
      </c>
      <c r="L198" s="38">
        <v>0</v>
      </c>
      <c r="M198" s="40">
        <v>0</v>
      </c>
      <c r="N198" s="38" t="s">
        <v>25</v>
      </c>
      <c r="O198" s="38" t="s">
        <v>26</v>
      </c>
      <c r="P198" s="38" t="s">
        <v>36</v>
      </c>
      <c r="Q198" s="38" t="s">
        <v>44</v>
      </c>
      <c r="R198" s="41" t="s">
        <v>126</v>
      </c>
    </row>
    <row r="199" spans="1:18" s="35" customFormat="1" ht="69.75" customHeight="1" x14ac:dyDescent="0.2">
      <c r="A199" s="28"/>
      <c r="B199" s="63" t="s">
        <v>131</v>
      </c>
      <c r="C199" s="70" t="s">
        <v>398</v>
      </c>
      <c r="D199" s="58">
        <v>7</v>
      </c>
      <c r="E199" s="58">
        <v>7</v>
      </c>
      <c r="F199" s="58">
        <v>1</v>
      </c>
      <c r="G199" s="40">
        <v>1</v>
      </c>
      <c r="H199" s="38" t="s">
        <v>23</v>
      </c>
      <c r="I199" s="38" t="s">
        <v>24</v>
      </c>
      <c r="J199" s="39">
        <v>111000000</v>
      </c>
      <c r="K199" s="39">
        <v>111000000</v>
      </c>
      <c r="L199" s="38">
        <v>0</v>
      </c>
      <c r="M199" s="40">
        <v>0</v>
      </c>
      <c r="N199" s="38" t="s">
        <v>25</v>
      </c>
      <c r="O199" s="38" t="s">
        <v>26</v>
      </c>
      <c r="P199" s="38" t="s">
        <v>36</v>
      </c>
      <c r="Q199" s="38" t="s">
        <v>44</v>
      </c>
      <c r="R199" s="41" t="s">
        <v>126</v>
      </c>
    </row>
    <row r="200" spans="1:18" s="35" customFormat="1" ht="69.75" customHeight="1" x14ac:dyDescent="0.2">
      <c r="A200" s="28"/>
      <c r="B200" s="63" t="s">
        <v>131</v>
      </c>
      <c r="C200" s="70" t="s">
        <v>399</v>
      </c>
      <c r="D200" s="58">
        <v>7</v>
      </c>
      <c r="E200" s="58">
        <v>8</v>
      </c>
      <c r="F200" s="58">
        <v>1</v>
      </c>
      <c r="G200" s="40">
        <v>1</v>
      </c>
      <c r="H200" s="38" t="s">
        <v>23</v>
      </c>
      <c r="I200" s="38" t="s">
        <v>24</v>
      </c>
      <c r="J200" s="39">
        <v>176600000</v>
      </c>
      <c r="K200" s="39">
        <v>176600000</v>
      </c>
      <c r="L200" s="38">
        <v>0</v>
      </c>
      <c r="M200" s="40">
        <v>0</v>
      </c>
      <c r="N200" s="38" t="s">
        <v>25</v>
      </c>
      <c r="O200" s="38" t="s">
        <v>26</v>
      </c>
      <c r="P200" s="38" t="s">
        <v>36</v>
      </c>
      <c r="Q200" s="38" t="s">
        <v>44</v>
      </c>
      <c r="R200" s="41" t="s">
        <v>126</v>
      </c>
    </row>
    <row r="201" spans="1:18" s="35" customFormat="1" ht="69.75" customHeight="1" x14ac:dyDescent="0.2">
      <c r="A201" s="28"/>
      <c r="B201" s="63" t="s">
        <v>131</v>
      </c>
      <c r="C201" s="70" t="s">
        <v>400</v>
      </c>
      <c r="D201" s="58">
        <v>7</v>
      </c>
      <c r="E201" s="58">
        <v>8</v>
      </c>
      <c r="F201" s="58">
        <v>1</v>
      </c>
      <c r="G201" s="40">
        <v>1</v>
      </c>
      <c r="H201" s="38" t="s">
        <v>23</v>
      </c>
      <c r="I201" s="38" t="s">
        <v>24</v>
      </c>
      <c r="J201" s="39">
        <v>118980000</v>
      </c>
      <c r="K201" s="39">
        <v>118980000</v>
      </c>
      <c r="L201" s="38">
        <v>0</v>
      </c>
      <c r="M201" s="40">
        <v>0</v>
      </c>
      <c r="N201" s="38" t="s">
        <v>25</v>
      </c>
      <c r="O201" s="38" t="s">
        <v>26</v>
      </c>
      <c r="P201" s="38" t="s">
        <v>36</v>
      </c>
      <c r="Q201" s="38" t="s">
        <v>44</v>
      </c>
      <c r="R201" s="41" t="s">
        <v>126</v>
      </c>
    </row>
    <row r="202" spans="1:18" s="35" customFormat="1" ht="69.75" customHeight="1" x14ac:dyDescent="0.2">
      <c r="A202" s="28"/>
      <c r="B202" s="63" t="s">
        <v>401</v>
      </c>
      <c r="C202" s="70" t="s">
        <v>402</v>
      </c>
      <c r="D202" s="58">
        <v>7</v>
      </c>
      <c r="E202" s="58">
        <v>8</v>
      </c>
      <c r="F202" s="58">
        <v>2</v>
      </c>
      <c r="G202" s="40">
        <v>1</v>
      </c>
      <c r="H202" s="38" t="s">
        <v>23</v>
      </c>
      <c r="I202" s="38" t="s">
        <v>24</v>
      </c>
      <c r="J202" s="39">
        <v>10000000</v>
      </c>
      <c r="K202" s="39">
        <v>10000000</v>
      </c>
      <c r="L202" s="38">
        <v>0</v>
      </c>
      <c r="M202" s="40">
        <v>0</v>
      </c>
      <c r="N202" s="38" t="s">
        <v>25</v>
      </c>
      <c r="O202" s="38" t="s">
        <v>26</v>
      </c>
      <c r="P202" s="38" t="s">
        <v>36</v>
      </c>
      <c r="Q202" s="38" t="s">
        <v>44</v>
      </c>
      <c r="R202" s="41" t="s">
        <v>126</v>
      </c>
    </row>
    <row r="203" spans="1:18" s="35" customFormat="1" ht="51" x14ac:dyDescent="0.2">
      <c r="A203" s="28"/>
      <c r="B203" s="63" t="s">
        <v>60</v>
      </c>
      <c r="C203" s="70" t="s">
        <v>403</v>
      </c>
      <c r="D203" s="58">
        <v>7</v>
      </c>
      <c r="E203" s="58">
        <v>8</v>
      </c>
      <c r="F203" s="58">
        <v>1</v>
      </c>
      <c r="G203" s="40">
        <v>1</v>
      </c>
      <c r="H203" s="38" t="s">
        <v>23</v>
      </c>
      <c r="I203" s="38" t="s">
        <v>24</v>
      </c>
      <c r="J203" s="39">
        <v>200000000</v>
      </c>
      <c r="K203" s="39">
        <v>200000000</v>
      </c>
      <c r="L203" s="38">
        <v>0</v>
      </c>
      <c r="M203" s="40">
        <v>0</v>
      </c>
      <c r="N203" s="38" t="s">
        <v>25</v>
      </c>
      <c r="O203" s="38" t="s">
        <v>26</v>
      </c>
      <c r="P203" s="74" t="s">
        <v>239</v>
      </c>
      <c r="Q203" s="74">
        <v>3132628447</v>
      </c>
      <c r="R203" s="55" t="s">
        <v>240</v>
      </c>
    </row>
    <row r="204" spans="1:18" s="35" customFormat="1" ht="78.75" customHeight="1" x14ac:dyDescent="0.2">
      <c r="A204" s="28"/>
      <c r="B204" s="63" t="s">
        <v>252</v>
      </c>
      <c r="C204" s="70" t="s">
        <v>404</v>
      </c>
      <c r="D204" s="58">
        <v>7</v>
      </c>
      <c r="E204" s="58">
        <v>8</v>
      </c>
      <c r="F204" s="58">
        <v>2</v>
      </c>
      <c r="G204" s="40">
        <v>1</v>
      </c>
      <c r="H204" s="38" t="s">
        <v>23</v>
      </c>
      <c r="I204" s="38" t="s">
        <v>24</v>
      </c>
      <c r="J204" s="39">
        <v>57000945</v>
      </c>
      <c r="K204" s="39">
        <v>57000945</v>
      </c>
      <c r="L204" s="38">
        <v>0</v>
      </c>
      <c r="M204" s="40">
        <v>0</v>
      </c>
      <c r="N204" s="38" t="s">
        <v>25</v>
      </c>
      <c r="O204" s="38" t="s">
        <v>26</v>
      </c>
      <c r="P204" s="74" t="s">
        <v>239</v>
      </c>
      <c r="Q204" s="74">
        <v>3132628447</v>
      </c>
      <c r="R204" s="55" t="s">
        <v>240</v>
      </c>
    </row>
    <row r="205" spans="1:18" s="35" customFormat="1" ht="78.75" customHeight="1" x14ac:dyDescent="0.2">
      <c r="A205" s="28"/>
      <c r="B205" s="63" t="s">
        <v>261</v>
      </c>
      <c r="C205" s="70" t="s">
        <v>405</v>
      </c>
      <c r="D205" s="58">
        <v>8</v>
      </c>
      <c r="E205" s="58">
        <v>8</v>
      </c>
      <c r="F205" s="58">
        <v>2</v>
      </c>
      <c r="G205" s="40">
        <v>1</v>
      </c>
      <c r="H205" s="38" t="s">
        <v>23</v>
      </c>
      <c r="I205" s="38" t="s">
        <v>24</v>
      </c>
      <c r="J205" s="39">
        <v>98000000</v>
      </c>
      <c r="K205" s="39">
        <v>98000000</v>
      </c>
      <c r="L205" s="38">
        <v>0</v>
      </c>
      <c r="M205" s="40">
        <v>0</v>
      </c>
      <c r="N205" s="38" t="s">
        <v>25</v>
      </c>
      <c r="O205" s="38" t="s">
        <v>26</v>
      </c>
      <c r="P205" s="74" t="s">
        <v>36</v>
      </c>
      <c r="Q205" s="38" t="s">
        <v>44</v>
      </c>
      <c r="R205" s="41" t="s">
        <v>380</v>
      </c>
    </row>
    <row r="206" spans="1:18" s="35" customFormat="1" ht="78.75" customHeight="1" x14ac:dyDescent="0.2">
      <c r="A206" s="28"/>
      <c r="B206" s="63" t="s">
        <v>252</v>
      </c>
      <c r="C206" s="70" t="s">
        <v>406</v>
      </c>
      <c r="D206" s="58">
        <v>8</v>
      </c>
      <c r="E206" s="58">
        <v>8</v>
      </c>
      <c r="F206" s="58">
        <v>2</v>
      </c>
      <c r="G206" s="40">
        <v>1</v>
      </c>
      <c r="H206" s="38" t="s">
        <v>23</v>
      </c>
      <c r="I206" s="38" t="s">
        <v>24</v>
      </c>
      <c r="J206" s="39">
        <v>58830400</v>
      </c>
      <c r="K206" s="39">
        <v>58830400</v>
      </c>
      <c r="L206" s="38">
        <v>0</v>
      </c>
      <c r="M206" s="40">
        <v>0</v>
      </c>
      <c r="N206" s="38" t="s">
        <v>25</v>
      </c>
      <c r="O206" s="38" t="s">
        <v>26</v>
      </c>
      <c r="P206" s="74" t="s">
        <v>239</v>
      </c>
      <c r="Q206" s="74">
        <v>3132628447</v>
      </c>
      <c r="R206" s="55" t="s">
        <v>240</v>
      </c>
    </row>
    <row r="207" spans="1:18" s="35" customFormat="1" ht="78.75" customHeight="1" x14ac:dyDescent="0.2">
      <c r="A207" s="28"/>
      <c r="B207" s="63" t="s">
        <v>49</v>
      </c>
      <c r="C207" s="70" t="s">
        <v>407</v>
      </c>
      <c r="D207" s="58">
        <v>8</v>
      </c>
      <c r="E207" s="58">
        <v>8</v>
      </c>
      <c r="F207" s="58">
        <v>2</v>
      </c>
      <c r="G207" s="40">
        <v>1</v>
      </c>
      <c r="H207" s="38" t="s">
        <v>23</v>
      </c>
      <c r="I207" s="38" t="s">
        <v>24</v>
      </c>
      <c r="J207" s="39">
        <v>43100000</v>
      </c>
      <c r="K207" s="39">
        <v>43100000</v>
      </c>
      <c r="L207" s="38">
        <v>0</v>
      </c>
      <c r="M207" s="40">
        <v>0</v>
      </c>
      <c r="N207" s="38" t="s">
        <v>25</v>
      </c>
      <c r="O207" s="38" t="s">
        <v>26</v>
      </c>
      <c r="P207" s="74" t="s">
        <v>36</v>
      </c>
      <c r="Q207" s="38" t="s">
        <v>44</v>
      </c>
      <c r="R207" s="41" t="s">
        <v>380</v>
      </c>
    </row>
    <row r="208" spans="1:18" s="35" customFormat="1" ht="78.75" customHeight="1" x14ac:dyDescent="0.2">
      <c r="A208" s="28"/>
      <c r="B208" s="63" t="s">
        <v>408</v>
      </c>
      <c r="C208" s="70" t="s">
        <v>409</v>
      </c>
      <c r="D208" s="58">
        <v>8</v>
      </c>
      <c r="E208" s="58">
        <v>9</v>
      </c>
      <c r="F208" s="58">
        <v>2</v>
      </c>
      <c r="G208" s="40">
        <v>1</v>
      </c>
      <c r="H208" s="38" t="s">
        <v>23</v>
      </c>
      <c r="I208" s="38" t="s">
        <v>24</v>
      </c>
      <c r="J208" s="39">
        <v>140000000</v>
      </c>
      <c r="K208" s="39">
        <v>140000000</v>
      </c>
      <c r="L208" s="38">
        <v>0</v>
      </c>
      <c r="M208" s="40">
        <v>0</v>
      </c>
      <c r="N208" s="38" t="s">
        <v>25</v>
      </c>
      <c r="O208" s="38" t="s">
        <v>26</v>
      </c>
      <c r="P208" s="38" t="s">
        <v>36</v>
      </c>
      <c r="Q208" s="38" t="s">
        <v>44</v>
      </c>
      <c r="R208" s="41" t="s">
        <v>126</v>
      </c>
    </row>
    <row r="209" spans="1:18" s="35" customFormat="1" ht="78.75" customHeight="1" x14ac:dyDescent="0.2">
      <c r="A209" s="28"/>
      <c r="B209" s="63" t="s">
        <v>381</v>
      </c>
      <c r="C209" s="70" t="s">
        <v>410</v>
      </c>
      <c r="D209" s="58">
        <v>8</v>
      </c>
      <c r="E209" s="58">
        <v>9</v>
      </c>
      <c r="F209" s="58">
        <v>1</v>
      </c>
      <c r="G209" s="40">
        <v>1</v>
      </c>
      <c r="H209" s="38" t="s">
        <v>23</v>
      </c>
      <c r="I209" s="38" t="s">
        <v>24</v>
      </c>
      <c r="J209" s="39">
        <v>50000000</v>
      </c>
      <c r="K209" s="39">
        <v>50000000</v>
      </c>
      <c r="L209" s="38">
        <v>0</v>
      </c>
      <c r="M209" s="40">
        <v>0</v>
      </c>
      <c r="N209" s="38" t="s">
        <v>25</v>
      </c>
      <c r="O209" s="38" t="s">
        <v>26</v>
      </c>
      <c r="P209" s="38" t="s">
        <v>36</v>
      </c>
      <c r="Q209" s="38" t="s">
        <v>44</v>
      </c>
      <c r="R209" s="41" t="s">
        <v>126</v>
      </c>
    </row>
    <row r="210" spans="1:18" s="35" customFormat="1" ht="78.75" customHeight="1" x14ac:dyDescent="0.2">
      <c r="A210" s="28"/>
      <c r="B210" s="63" t="s">
        <v>381</v>
      </c>
      <c r="C210" s="70" t="s">
        <v>411</v>
      </c>
      <c r="D210" s="58">
        <v>8</v>
      </c>
      <c r="E210" s="58">
        <v>9</v>
      </c>
      <c r="F210" s="58">
        <v>2</v>
      </c>
      <c r="G210" s="40">
        <v>1</v>
      </c>
      <c r="H210" s="38" t="s">
        <v>23</v>
      </c>
      <c r="I210" s="38" t="s">
        <v>24</v>
      </c>
      <c r="J210" s="39">
        <v>94076400</v>
      </c>
      <c r="K210" s="39">
        <v>94076400</v>
      </c>
      <c r="L210" s="38">
        <v>0</v>
      </c>
      <c r="M210" s="40">
        <v>0</v>
      </c>
      <c r="N210" s="38" t="s">
        <v>25</v>
      </c>
      <c r="O210" s="38" t="s">
        <v>26</v>
      </c>
      <c r="P210" s="38" t="s">
        <v>36</v>
      </c>
      <c r="Q210" s="38" t="s">
        <v>44</v>
      </c>
      <c r="R210" s="41" t="s">
        <v>126</v>
      </c>
    </row>
    <row r="211" spans="1:18" s="35" customFormat="1" ht="78.75" customHeight="1" x14ac:dyDescent="0.2">
      <c r="A211" s="28"/>
      <c r="B211" s="63" t="s">
        <v>252</v>
      </c>
      <c r="C211" s="70" t="s">
        <v>412</v>
      </c>
      <c r="D211" s="58">
        <v>8</v>
      </c>
      <c r="E211" s="58">
        <v>9</v>
      </c>
      <c r="F211" s="58">
        <v>2</v>
      </c>
      <c r="G211" s="40">
        <v>1</v>
      </c>
      <c r="H211" s="38" t="s">
        <v>23</v>
      </c>
      <c r="I211" s="38" t="s">
        <v>24</v>
      </c>
      <c r="J211" s="39">
        <v>55740000</v>
      </c>
      <c r="K211" s="39">
        <v>55740000</v>
      </c>
      <c r="L211" s="38">
        <v>0</v>
      </c>
      <c r="M211" s="40">
        <v>0</v>
      </c>
      <c r="N211" s="38" t="s">
        <v>25</v>
      </c>
      <c r="O211" s="38" t="s">
        <v>26</v>
      </c>
      <c r="P211" s="74" t="s">
        <v>239</v>
      </c>
      <c r="Q211" s="74">
        <v>3132628447</v>
      </c>
      <c r="R211" s="55" t="s">
        <v>240</v>
      </c>
    </row>
    <row r="212" spans="1:18" s="35" customFormat="1" ht="78.75" customHeight="1" x14ac:dyDescent="0.2">
      <c r="A212" s="28"/>
      <c r="B212" s="63" t="s">
        <v>173</v>
      </c>
      <c r="C212" s="70" t="s">
        <v>413</v>
      </c>
      <c r="D212" s="58">
        <v>9</v>
      </c>
      <c r="E212" s="58">
        <v>10</v>
      </c>
      <c r="F212" s="58">
        <v>1</v>
      </c>
      <c r="G212" s="40">
        <v>1</v>
      </c>
      <c r="H212" s="38" t="s">
        <v>23</v>
      </c>
      <c r="I212" s="38" t="s">
        <v>24</v>
      </c>
      <c r="J212" s="39">
        <v>70000000</v>
      </c>
      <c r="K212" s="39">
        <v>70000000</v>
      </c>
      <c r="L212" s="38">
        <v>0</v>
      </c>
      <c r="M212" s="40">
        <v>0</v>
      </c>
      <c r="N212" s="38" t="s">
        <v>25</v>
      </c>
      <c r="O212" s="38" t="s">
        <v>26</v>
      </c>
      <c r="P212" s="57" t="s">
        <v>171</v>
      </c>
      <c r="Q212" s="40">
        <v>3228159899</v>
      </c>
      <c r="R212" s="52" t="s">
        <v>172</v>
      </c>
    </row>
    <row r="213" spans="1:18" s="35" customFormat="1" ht="78.75" customHeight="1" x14ac:dyDescent="0.2">
      <c r="A213" s="28"/>
      <c r="B213" s="63" t="s">
        <v>381</v>
      </c>
      <c r="C213" s="70" t="s">
        <v>414</v>
      </c>
      <c r="D213" s="58">
        <v>9</v>
      </c>
      <c r="E213" s="58">
        <v>9</v>
      </c>
      <c r="F213" s="58">
        <v>1</v>
      </c>
      <c r="G213" s="40">
        <v>1</v>
      </c>
      <c r="H213" s="38" t="s">
        <v>23</v>
      </c>
      <c r="I213" s="38" t="s">
        <v>24</v>
      </c>
      <c r="J213" s="39">
        <v>196192132</v>
      </c>
      <c r="K213" s="39">
        <v>196192132</v>
      </c>
      <c r="L213" s="38">
        <v>0</v>
      </c>
      <c r="M213" s="40">
        <v>0</v>
      </c>
      <c r="N213" s="38" t="s">
        <v>25</v>
      </c>
      <c r="O213" s="38" t="s">
        <v>26</v>
      </c>
      <c r="P213" s="38" t="s">
        <v>36</v>
      </c>
      <c r="Q213" s="38" t="s">
        <v>44</v>
      </c>
      <c r="R213" s="41" t="s">
        <v>126</v>
      </c>
    </row>
    <row r="214" spans="1:18" s="35" customFormat="1" ht="78.75" customHeight="1" x14ac:dyDescent="0.2">
      <c r="A214" s="28"/>
      <c r="B214" s="63" t="s">
        <v>131</v>
      </c>
      <c r="C214" s="70" t="s">
        <v>415</v>
      </c>
      <c r="D214" s="58">
        <v>9</v>
      </c>
      <c r="E214" s="58">
        <v>9</v>
      </c>
      <c r="F214" s="58">
        <v>1</v>
      </c>
      <c r="G214" s="40">
        <v>1</v>
      </c>
      <c r="H214" s="38" t="s">
        <v>23</v>
      </c>
      <c r="I214" s="38" t="s">
        <v>24</v>
      </c>
      <c r="J214" s="39">
        <v>200000000</v>
      </c>
      <c r="K214" s="39">
        <v>200000000</v>
      </c>
      <c r="L214" s="38">
        <v>0</v>
      </c>
      <c r="M214" s="40">
        <v>0</v>
      </c>
      <c r="N214" s="38" t="s">
        <v>25</v>
      </c>
      <c r="O214" s="38" t="s">
        <v>26</v>
      </c>
      <c r="P214" s="38" t="s">
        <v>36</v>
      </c>
      <c r="Q214" s="38" t="s">
        <v>44</v>
      </c>
      <c r="R214" s="41" t="s">
        <v>126</v>
      </c>
    </row>
    <row r="215" spans="1:18" s="35" customFormat="1" ht="78.75" customHeight="1" x14ac:dyDescent="0.2">
      <c r="A215" s="28"/>
      <c r="B215" s="63" t="s">
        <v>416</v>
      </c>
      <c r="C215" s="70" t="s">
        <v>417</v>
      </c>
      <c r="D215" s="58">
        <v>9</v>
      </c>
      <c r="E215" s="58">
        <v>9</v>
      </c>
      <c r="F215" s="58">
        <v>2</v>
      </c>
      <c r="G215" s="40">
        <v>1</v>
      </c>
      <c r="H215" s="38" t="s">
        <v>23</v>
      </c>
      <c r="I215" s="38" t="s">
        <v>24</v>
      </c>
      <c r="J215" s="39">
        <v>85000000</v>
      </c>
      <c r="K215" s="39">
        <v>85000000</v>
      </c>
      <c r="L215" s="38">
        <v>0</v>
      </c>
      <c r="M215" s="40">
        <v>0</v>
      </c>
      <c r="N215" s="38" t="s">
        <v>25</v>
      </c>
      <c r="O215" s="38" t="s">
        <v>26</v>
      </c>
      <c r="P215" s="38" t="s">
        <v>36</v>
      </c>
      <c r="Q215" s="38" t="s">
        <v>44</v>
      </c>
      <c r="R215" s="41" t="s">
        <v>126</v>
      </c>
    </row>
    <row r="216" spans="1:18" s="35" customFormat="1" ht="78.75" customHeight="1" x14ac:dyDescent="0.2">
      <c r="A216" s="28"/>
      <c r="B216" s="63" t="s">
        <v>75</v>
      </c>
      <c r="C216" s="70" t="s">
        <v>418</v>
      </c>
      <c r="D216" s="58">
        <v>9</v>
      </c>
      <c r="E216" s="58">
        <v>9</v>
      </c>
      <c r="F216" s="58">
        <v>3</v>
      </c>
      <c r="G216" s="40">
        <v>1</v>
      </c>
      <c r="H216" s="38" t="s">
        <v>23</v>
      </c>
      <c r="I216" s="38" t="s">
        <v>24</v>
      </c>
      <c r="J216" s="39">
        <v>21000000</v>
      </c>
      <c r="K216" s="39">
        <v>21000000</v>
      </c>
      <c r="L216" s="38">
        <v>0</v>
      </c>
      <c r="M216" s="40">
        <v>0</v>
      </c>
      <c r="N216" s="38" t="s">
        <v>25</v>
      </c>
      <c r="O216" s="38" t="s">
        <v>26</v>
      </c>
      <c r="P216" s="38" t="s">
        <v>36</v>
      </c>
      <c r="Q216" s="38" t="s">
        <v>44</v>
      </c>
      <c r="R216" s="41" t="s">
        <v>380</v>
      </c>
    </row>
    <row r="217" spans="1:18" s="73" customFormat="1" ht="54.75" customHeight="1" x14ac:dyDescent="0.2">
      <c r="A217" s="1"/>
      <c r="B217" s="50" t="s">
        <v>419</v>
      </c>
      <c r="C217" s="70" t="s">
        <v>420</v>
      </c>
      <c r="D217" s="40">
        <v>9</v>
      </c>
      <c r="E217" s="40">
        <v>10</v>
      </c>
      <c r="F217" s="40">
        <v>4</v>
      </c>
      <c r="G217" s="40">
        <v>1</v>
      </c>
      <c r="H217" s="38" t="s">
        <v>23</v>
      </c>
      <c r="I217" s="38" t="s">
        <v>24</v>
      </c>
      <c r="J217" s="39">
        <v>12000000</v>
      </c>
      <c r="K217" s="39">
        <v>12000000</v>
      </c>
      <c r="L217" s="38">
        <v>0</v>
      </c>
      <c r="M217" s="40">
        <v>0</v>
      </c>
      <c r="N217" s="38" t="s">
        <v>25</v>
      </c>
      <c r="O217" s="38" t="s">
        <v>26</v>
      </c>
      <c r="P217" s="38" t="s">
        <v>199</v>
      </c>
      <c r="Q217" s="40" t="s">
        <v>200</v>
      </c>
      <c r="R217" s="52" t="s">
        <v>201</v>
      </c>
    </row>
    <row r="218" spans="1:18" s="73" customFormat="1" ht="54.75" customHeight="1" x14ac:dyDescent="0.2">
      <c r="A218" s="1"/>
      <c r="B218" s="50" t="s">
        <v>421</v>
      </c>
      <c r="C218" s="70" t="s">
        <v>422</v>
      </c>
      <c r="D218" s="40">
        <v>9</v>
      </c>
      <c r="E218" s="40">
        <v>10</v>
      </c>
      <c r="F218" s="40">
        <v>12</v>
      </c>
      <c r="G218" s="40">
        <v>1</v>
      </c>
      <c r="H218" s="38" t="s">
        <v>23</v>
      </c>
      <c r="I218" s="38" t="s">
        <v>24</v>
      </c>
      <c r="J218" s="39">
        <v>6000000</v>
      </c>
      <c r="K218" s="39">
        <v>6000000</v>
      </c>
      <c r="L218" s="38">
        <v>0</v>
      </c>
      <c r="M218" s="40">
        <v>0</v>
      </c>
      <c r="N218" s="38" t="s">
        <v>25</v>
      </c>
      <c r="O218" s="38" t="s">
        <v>26</v>
      </c>
      <c r="P218" s="38" t="s">
        <v>199</v>
      </c>
      <c r="Q218" s="40" t="s">
        <v>200</v>
      </c>
      <c r="R218" s="52" t="s">
        <v>201</v>
      </c>
    </row>
    <row r="219" spans="1:18" s="73" customFormat="1" ht="80.25" customHeight="1" x14ac:dyDescent="0.2">
      <c r="A219" s="1"/>
      <c r="B219" s="50" t="s">
        <v>120</v>
      </c>
      <c r="C219" s="70" t="s">
        <v>121</v>
      </c>
      <c r="D219" s="40">
        <v>9</v>
      </c>
      <c r="E219" s="40">
        <v>10</v>
      </c>
      <c r="F219" s="40">
        <v>2</v>
      </c>
      <c r="G219" s="40">
        <v>1</v>
      </c>
      <c r="H219" s="38" t="s">
        <v>23</v>
      </c>
      <c r="I219" s="38" t="s">
        <v>24</v>
      </c>
      <c r="J219" s="39">
        <v>42840000</v>
      </c>
      <c r="K219" s="39">
        <v>42840000</v>
      </c>
      <c r="L219" s="40">
        <v>0</v>
      </c>
      <c r="M219" s="40">
        <v>0</v>
      </c>
      <c r="N219" s="38" t="s">
        <v>25</v>
      </c>
      <c r="O219" s="38" t="s">
        <v>26</v>
      </c>
      <c r="P219" s="38" t="s">
        <v>36</v>
      </c>
      <c r="Q219" s="40">
        <v>3006589235</v>
      </c>
      <c r="R219" s="52" t="s">
        <v>107</v>
      </c>
    </row>
    <row r="220" spans="1:18" s="73" customFormat="1" ht="54.75" customHeight="1" x14ac:dyDescent="0.2">
      <c r="A220" s="1"/>
      <c r="B220" s="50" t="s">
        <v>49</v>
      </c>
      <c r="C220" s="70" t="s">
        <v>123</v>
      </c>
      <c r="D220" s="40">
        <v>9</v>
      </c>
      <c r="E220" s="40">
        <v>10</v>
      </c>
      <c r="F220" s="40">
        <v>2</v>
      </c>
      <c r="G220" s="40">
        <v>1</v>
      </c>
      <c r="H220" s="38" t="s">
        <v>23</v>
      </c>
      <c r="I220" s="38" t="s">
        <v>24</v>
      </c>
      <c r="J220" s="39">
        <v>11673900</v>
      </c>
      <c r="K220" s="39">
        <v>11673900</v>
      </c>
      <c r="L220" s="40">
        <v>0</v>
      </c>
      <c r="M220" s="40">
        <v>0</v>
      </c>
      <c r="N220" s="38" t="s">
        <v>25</v>
      </c>
      <c r="O220" s="38" t="s">
        <v>26</v>
      </c>
      <c r="P220" s="38" t="s">
        <v>36</v>
      </c>
      <c r="Q220" s="40">
        <v>3006589235</v>
      </c>
      <c r="R220" s="52" t="s">
        <v>107</v>
      </c>
    </row>
    <row r="221" spans="1:18" s="73" customFormat="1" ht="84" customHeight="1" x14ac:dyDescent="0.2">
      <c r="A221" s="1"/>
      <c r="B221" s="63" t="s">
        <v>252</v>
      </c>
      <c r="C221" s="70" t="s">
        <v>423</v>
      </c>
      <c r="D221" s="40">
        <v>9</v>
      </c>
      <c r="E221" s="40">
        <v>9</v>
      </c>
      <c r="F221" s="40">
        <v>2</v>
      </c>
      <c r="G221" s="40">
        <v>1</v>
      </c>
      <c r="H221" s="38" t="s">
        <v>23</v>
      </c>
      <c r="I221" s="38" t="s">
        <v>24</v>
      </c>
      <c r="J221" s="39">
        <v>440000000</v>
      </c>
      <c r="K221" s="39">
        <v>440000000</v>
      </c>
      <c r="L221" s="38">
        <v>0</v>
      </c>
      <c r="M221" s="40">
        <v>0</v>
      </c>
      <c r="N221" s="38" t="s">
        <v>25</v>
      </c>
      <c r="O221" s="38" t="s">
        <v>26</v>
      </c>
      <c r="P221" s="74" t="s">
        <v>239</v>
      </c>
      <c r="Q221" s="74">
        <v>3132628447</v>
      </c>
      <c r="R221" s="55" t="s">
        <v>240</v>
      </c>
    </row>
    <row r="222" spans="1:18" s="73" customFormat="1" ht="84" customHeight="1" x14ac:dyDescent="0.2">
      <c r="A222" s="1"/>
      <c r="B222" s="63" t="s">
        <v>120</v>
      </c>
      <c r="C222" s="70" t="s">
        <v>424</v>
      </c>
      <c r="D222" s="40">
        <v>9</v>
      </c>
      <c r="E222" s="40">
        <v>10</v>
      </c>
      <c r="F222" s="40">
        <v>12</v>
      </c>
      <c r="G222" s="40">
        <v>1</v>
      </c>
      <c r="H222" s="38" t="s">
        <v>23</v>
      </c>
      <c r="I222" s="38" t="s">
        <v>24</v>
      </c>
      <c r="J222" s="39">
        <v>214200000</v>
      </c>
      <c r="K222" s="39">
        <v>214200000</v>
      </c>
      <c r="L222" s="38">
        <v>0</v>
      </c>
      <c r="M222" s="40">
        <v>0</v>
      </c>
      <c r="N222" s="38" t="s">
        <v>25</v>
      </c>
      <c r="O222" s="38" t="s">
        <v>26</v>
      </c>
      <c r="P222" s="38" t="s">
        <v>36</v>
      </c>
      <c r="Q222" s="38" t="s">
        <v>44</v>
      </c>
      <c r="R222" s="41" t="s">
        <v>380</v>
      </c>
    </row>
    <row r="223" spans="1:18" s="73" customFormat="1" ht="84" customHeight="1" x14ac:dyDescent="0.2">
      <c r="A223" s="1"/>
      <c r="B223" s="63" t="s">
        <v>54</v>
      </c>
      <c r="C223" s="70" t="s">
        <v>425</v>
      </c>
      <c r="D223" s="40">
        <v>9</v>
      </c>
      <c r="E223" s="40">
        <v>10</v>
      </c>
      <c r="F223" s="40">
        <v>4</v>
      </c>
      <c r="G223" s="40">
        <v>1</v>
      </c>
      <c r="H223" s="38" t="s">
        <v>23</v>
      </c>
      <c r="I223" s="38" t="s">
        <v>24</v>
      </c>
      <c r="J223" s="39">
        <v>160000000</v>
      </c>
      <c r="K223" s="39">
        <v>160000000</v>
      </c>
      <c r="L223" s="38">
        <v>0</v>
      </c>
      <c r="M223" s="40">
        <v>0</v>
      </c>
      <c r="N223" s="38" t="s">
        <v>25</v>
      </c>
      <c r="O223" s="38" t="s">
        <v>26</v>
      </c>
      <c r="P223" s="38" t="s">
        <v>36</v>
      </c>
      <c r="Q223" s="38" t="s">
        <v>44</v>
      </c>
      <c r="R223" s="41" t="s">
        <v>380</v>
      </c>
    </row>
    <row r="224" spans="1:18" s="73" customFormat="1" ht="84" customHeight="1" x14ac:dyDescent="0.2">
      <c r="A224" s="1"/>
      <c r="B224" s="50" t="s">
        <v>49</v>
      </c>
      <c r="C224" s="53" t="s">
        <v>50</v>
      </c>
      <c r="D224" s="40">
        <v>9</v>
      </c>
      <c r="E224" s="40">
        <v>10</v>
      </c>
      <c r="F224" s="40">
        <v>1</v>
      </c>
      <c r="G224" s="40">
        <v>1</v>
      </c>
      <c r="H224" s="38" t="s">
        <v>23</v>
      </c>
      <c r="I224" s="38" t="s">
        <v>24</v>
      </c>
      <c r="J224" s="39">
        <v>350000000</v>
      </c>
      <c r="K224" s="39">
        <v>350000000</v>
      </c>
      <c r="L224" s="38">
        <v>0</v>
      </c>
      <c r="M224" s="38">
        <v>0</v>
      </c>
      <c r="N224" s="38" t="s">
        <v>25</v>
      </c>
      <c r="O224" s="38" t="s">
        <v>26</v>
      </c>
      <c r="P224" s="38" t="s">
        <v>36</v>
      </c>
      <c r="Q224" s="38" t="s">
        <v>44</v>
      </c>
      <c r="R224" s="52" t="s">
        <v>45</v>
      </c>
    </row>
    <row r="225" spans="1:18" s="73" customFormat="1" ht="84" customHeight="1" x14ac:dyDescent="0.2">
      <c r="A225" s="1"/>
      <c r="B225" s="36" t="s">
        <v>359</v>
      </c>
      <c r="C225" s="53" t="s">
        <v>426</v>
      </c>
      <c r="D225" s="40">
        <v>9</v>
      </c>
      <c r="E225" s="40">
        <v>10</v>
      </c>
      <c r="F225" s="40">
        <v>4</v>
      </c>
      <c r="G225" s="40">
        <v>1</v>
      </c>
      <c r="H225" s="38" t="s">
        <v>23</v>
      </c>
      <c r="I225" s="38" t="s">
        <v>24</v>
      </c>
      <c r="J225" s="39">
        <v>404624000</v>
      </c>
      <c r="K225" s="39">
        <v>404624000</v>
      </c>
      <c r="L225" s="38">
        <v>0</v>
      </c>
      <c r="M225" s="40">
        <v>0</v>
      </c>
      <c r="N225" s="38" t="s">
        <v>25</v>
      </c>
      <c r="O225" s="38" t="s">
        <v>26</v>
      </c>
      <c r="P225" s="57" t="s">
        <v>219</v>
      </c>
      <c r="Q225" s="40">
        <v>3219006435</v>
      </c>
      <c r="R225" s="41" t="s">
        <v>220</v>
      </c>
    </row>
    <row r="226" spans="1:18" s="73" customFormat="1" ht="84" customHeight="1" x14ac:dyDescent="0.2">
      <c r="A226" s="1"/>
      <c r="B226" s="63" t="s">
        <v>252</v>
      </c>
      <c r="C226" s="53" t="s">
        <v>427</v>
      </c>
      <c r="D226" s="40">
        <v>9</v>
      </c>
      <c r="E226" s="40">
        <v>10</v>
      </c>
      <c r="F226" s="40">
        <v>2</v>
      </c>
      <c r="G226" s="40">
        <v>1</v>
      </c>
      <c r="H226" s="38" t="s">
        <v>23</v>
      </c>
      <c r="I226" s="38" t="s">
        <v>24</v>
      </c>
      <c r="J226" s="39">
        <v>200000000</v>
      </c>
      <c r="K226" s="39">
        <v>200000000</v>
      </c>
      <c r="L226" s="38">
        <v>0</v>
      </c>
      <c r="M226" s="40">
        <v>0</v>
      </c>
      <c r="N226" s="38" t="s">
        <v>25</v>
      </c>
      <c r="O226" s="38" t="s">
        <v>26</v>
      </c>
      <c r="P226" s="74" t="s">
        <v>239</v>
      </c>
      <c r="Q226" s="74">
        <v>3132628447</v>
      </c>
      <c r="R226" s="55" t="s">
        <v>240</v>
      </c>
    </row>
    <row r="227" spans="1:18" s="73" customFormat="1" ht="84" customHeight="1" x14ac:dyDescent="0.2">
      <c r="A227" s="1"/>
      <c r="B227" s="63" t="s">
        <v>428</v>
      </c>
      <c r="C227" s="53" t="s">
        <v>429</v>
      </c>
      <c r="D227" s="40">
        <v>10</v>
      </c>
      <c r="E227" s="40">
        <v>10</v>
      </c>
      <c r="F227" s="40">
        <v>3</v>
      </c>
      <c r="G227" s="40">
        <v>1</v>
      </c>
      <c r="H227" s="38" t="s">
        <v>23</v>
      </c>
      <c r="I227" s="38" t="s">
        <v>24</v>
      </c>
      <c r="J227" s="39">
        <v>10800000</v>
      </c>
      <c r="K227" s="39">
        <v>10800000</v>
      </c>
      <c r="L227" s="38">
        <v>0</v>
      </c>
      <c r="M227" s="40">
        <v>0</v>
      </c>
      <c r="N227" s="38" t="s">
        <v>25</v>
      </c>
      <c r="O227" s="38" t="s">
        <v>26</v>
      </c>
      <c r="P227" s="38" t="s">
        <v>294</v>
      </c>
      <c r="Q227" s="38" t="s">
        <v>295</v>
      </c>
      <c r="R227" s="41" t="s">
        <v>296</v>
      </c>
    </row>
    <row r="228" spans="1:18" s="73" customFormat="1" ht="84" customHeight="1" x14ac:dyDescent="0.2">
      <c r="A228" s="1"/>
      <c r="B228" s="63" t="s">
        <v>430</v>
      </c>
      <c r="C228" s="53" t="s">
        <v>431</v>
      </c>
      <c r="D228" s="40">
        <v>10</v>
      </c>
      <c r="E228" s="40">
        <v>10</v>
      </c>
      <c r="F228" s="40">
        <v>3</v>
      </c>
      <c r="G228" s="40">
        <v>1</v>
      </c>
      <c r="H228" s="38" t="s">
        <v>23</v>
      </c>
      <c r="I228" s="38" t="s">
        <v>24</v>
      </c>
      <c r="J228" s="39">
        <v>30275351</v>
      </c>
      <c r="K228" s="39">
        <v>30275351</v>
      </c>
      <c r="L228" s="38">
        <v>0</v>
      </c>
      <c r="M228" s="40">
        <v>0</v>
      </c>
      <c r="N228" s="38" t="s">
        <v>25</v>
      </c>
      <c r="O228" s="38" t="s">
        <v>26</v>
      </c>
      <c r="P228" s="38" t="s">
        <v>294</v>
      </c>
      <c r="Q228" s="38" t="s">
        <v>295</v>
      </c>
      <c r="R228" s="41" t="s">
        <v>296</v>
      </c>
    </row>
    <row r="229" spans="1:18" s="47" customFormat="1" ht="54.75" customHeight="1" x14ac:dyDescent="0.2">
      <c r="A229" s="1"/>
      <c r="B229" s="50" t="s">
        <v>116</v>
      </c>
      <c r="C229" s="54" t="s">
        <v>117</v>
      </c>
      <c r="D229" s="40">
        <v>9</v>
      </c>
      <c r="E229" s="40">
        <v>10</v>
      </c>
      <c r="F229" s="40">
        <v>2</v>
      </c>
      <c r="G229" s="40">
        <v>1</v>
      </c>
      <c r="H229" s="38" t="s">
        <v>23</v>
      </c>
      <c r="I229" s="38" t="s">
        <v>24</v>
      </c>
      <c r="J229" s="39">
        <v>200000000</v>
      </c>
      <c r="K229" s="39">
        <v>200000000</v>
      </c>
      <c r="L229" s="40">
        <v>0</v>
      </c>
      <c r="M229" s="40">
        <v>0</v>
      </c>
      <c r="N229" s="38" t="s">
        <v>25</v>
      </c>
      <c r="O229" s="38" t="s">
        <v>26</v>
      </c>
      <c r="P229" s="38" t="s">
        <v>36</v>
      </c>
      <c r="Q229" s="40">
        <v>3006589235</v>
      </c>
      <c r="R229" s="41" t="s">
        <v>107</v>
      </c>
    </row>
    <row r="230" spans="1:18" s="47" customFormat="1" ht="54.75" customHeight="1" x14ac:dyDescent="0.2">
      <c r="A230" s="1"/>
      <c r="B230" s="50" t="s">
        <v>297</v>
      </c>
      <c r="C230" s="54" t="s">
        <v>432</v>
      </c>
      <c r="D230" s="40">
        <v>10</v>
      </c>
      <c r="E230" s="40">
        <v>10</v>
      </c>
      <c r="F230" s="40">
        <v>3</v>
      </c>
      <c r="G230" s="40">
        <v>1</v>
      </c>
      <c r="H230" s="38" t="s">
        <v>23</v>
      </c>
      <c r="I230" s="38" t="s">
        <v>24</v>
      </c>
      <c r="J230" s="39">
        <v>58222733</v>
      </c>
      <c r="K230" s="39">
        <v>58222733</v>
      </c>
      <c r="L230" s="38">
        <v>0</v>
      </c>
      <c r="M230" s="40">
        <v>0</v>
      </c>
      <c r="N230" s="38" t="s">
        <v>25</v>
      </c>
      <c r="O230" s="38" t="s">
        <v>26</v>
      </c>
      <c r="P230" s="38" t="s">
        <v>294</v>
      </c>
      <c r="Q230" s="38" t="s">
        <v>295</v>
      </c>
      <c r="R230" s="41" t="s">
        <v>296</v>
      </c>
    </row>
    <row r="231" spans="1:18" s="47" customFormat="1" ht="54.75" customHeight="1" x14ac:dyDescent="0.2">
      <c r="A231" s="1"/>
      <c r="B231" s="63" t="s">
        <v>381</v>
      </c>
      <c r="C231" s="54" t="s">
        <v>433</v>
      </c>
      <c r="D231" s="40">
        <v>10</v>
      </c>
      <c r="E231" s="40">
        <v>10</v>
      </c>
      <c r="F231" s="40">
        <v>2</v>
      </c>
      <c r="G231" s="40">
        <v>1</v>
      </c>
      <c r="H231" s="38" t="s">
        <v>23</v>
      </c>
      <c r="I231" s="38" t="s">
        <v>24</v>
      </c>
      <c r="J231" s="39">
        <v>90509644</v>
      </c>
      <c r="K231" s="39">
        <v>90509644</v>
      </c>
      <c r="L231" s="38">
        <v>0</v>
      </c>
      <c r="M231" s="40">
        <v>0</v>
      </c>
      <c r="N231" s="38" t="s">
        <v>25</v>
      </c>
      <c r="O231" s="38" t="s">
        <v>26</v>
      </c>
      <c r="P231" s="38" t="s">
        <v>36</v>
      </c>
      <c r="Q231" s="38" t="s">
        <v>44</v>
      </c>
      <c r="R231" s="41" t="s">
        <v>380</v>
      </c>
    </row>
    <row r="232" spans="1:18" s="47" customFormat="1" ht="67.5" customHeight="1" x14ac:dyDescent="0.2">
      <c r="A232" s="1"/>
      <c r="B232" s="63" t="s">
        <v>381</v>
      </c>
      <c r="C232" s="54" t="s">
        <v>383</v>
      </c>
      <c r="D232" s="40">
        <v>10</v>
      </c>
      <c r="E232" s="40">
        <v>10</v>
      </c>
      <c r="F232" s="40">
        <v>2</v>
      </c>
      <c r="G232" s="40">
        <v>1</v>
      </c>
      <c r="H232" s="38" t="s">
        <v>23</v>
      </c>
      <c r="I232" s="38" t="s">
        <v>24</v>
      </c>
      <c r="J232" s="39">
        <v>285071621</v>
      </c>
      <c r="K232" s="39">
        <v>285071621</v>
      </c>
      <c r="L232" s="38">
        <v>0</v>
      </c>
      <c r="M232" s="40">
        <v>0</v>
      </c>
      <c r="N232" s="38" t="s">
        <v>25</v>
      </c>
      <c r="O232" s="38" t="s">
        <v>26</v>
      </c>
      <c r="P232" s="38" t="s">
        <v>36</v>
      </c>
      <c r="Q232" s="38" t="s">
        <v>44</v>
      </c>
      <c r="R232" s="41" t="s">
        <v>380</v>
      </c>
    </row>
    <row r="233" spans="1:18" s="47" customFormat="1" ht="89.25" customHeight="1" x14ac:dyDescent="0.2">
      <c r="A233" s="1"/>
      <c r="B233" s="63" t="s">
        <v>161</v>
      </c>
      <c r="C233" s="54" t="s">
        <v>434</v>
      </c>
      <c r="D233" s="40">
        <v>10</v>
      </c>
      <c r="E233" s="40">
        <v>10</v>
      </c>
      <c r="F233" s="40">
        <v>3</v>
      </c>
      <c r="G233" s="40">
        <v>1</v>
      </c>
      <c r="H233" s="38" t="s">
        <v>23</v>
      </c>
      <c r="I233" s="38" t="s">
        <v>24</v>
      </c>
      <c r="J233" s="39">
        <v>7750000</v>
      </c>
      <c r="K233" s="39">
        <v>7750000</v>
      </c>
      <c r="L233" s="38">
        <v>0</v>
      </c>
      <c r="M233" s="40">
        <v>0</v>
      </c>
      <c r="N233" s="38" t="s">
        <v>25</v>
      </c>
      <c r="O233" s="38" t="s">
        <v>26</v>
      </c>
      <c r="P233" s="38" t="s">
        <v>294</v>
      </c>
      <c r="Q233" s="38" t="s">
        <v>295</v>
      </c>
      <c r="R233" s="41" t="s">
        <v>296</v>
      </c>
    </row>
    <row r="234" spans="1:18" s="47" customFormat="1" ht="89.25" customHeight="1" x14ac:dyDescent="0.2">
      <c r="A234" s="1"/>
      <c r="B234" s="63" t="s">
        <v>430</v>
      </c>
      <c r="C234" s="54" t="s">
        <v>435</v>
      </c>
      <c r="D234" s="40">
        <v>10</v>
      </c>
      <c r="E234" s="40">
        <v>11</v>
      </c>
      <c r="F234" s="40">
        <v>2</v>
      </c>
      <c r="G234" s="40">
        <v>1</v>
      </c>
      <c r="H234" s="38" t="s">
        <v>23</v>
      </c>
      <c r="I234" s="38" t="s">
        <v>24</v>
      </c>
      <c r="J234" s="39">
        <v>103317951</v>
      </c>
      <c r="K234" s="39">
        <v>103317951</v>
      </c>
      <c r="L234" s="38">
        <v>0</v>
      </c>
      <c r="M234" s="40">
        <v>0</v>
      </c>
      <c r="N234" s="38" t="s">
        <v>25</v>
      </c>
      <c r="O234" s="38" t="s">
        <v>26</v>
      </c>
      <c r="P234" s="38" t="s">
        <v>36</v>
      </c>
      <c r="Q234" s="38" t="s">
        <v>44</v>
      </c>
      <c r="R234" s="41" t="s">
        <v>380</v>
      </c>
    </row>
    <row r="235" spans="1:18" s="73" customFormat="1" ht="45" customHeight="1" x14ac:dyDescent="0.2">
      <c r="A235" s="1"/>
      <c r="B235" s="50" t="s">
        <v>274</v>
      </c>
      <c r="C235" s="37" t="s">
        <v>275</v>
      </c>
      <c r="D235" s="40">
        <v>10</v>
      </c>
      <c r="E235" s="40">
        <v>10</v>
      </c>
      <c r="F235" s="40">
        <v>1</v>
      </c>
      <c r="G235" s="40">
        <v>1</v>
      </c>
      <c r="H235" s="38" t="s">
        <v>23</v>
      </c>
      <c r="I235" s="38" t="s">
        <v>24</v>
      </c>
      <c r="J235" s="39">
        <v>40000000</v>
      </c>
      <c r="K235" s="39">
        <v>40000000</v>
      </c>
      <c r="L235" s="38">
        <v>0</v>
      </c>
      <c r="M235" s="40">
        <v>0</v>
      </c>
      <c r="N235" s="38" t="s">
        <v>25</v>
      </c>
      <c r="O235" s="38" t="s">
        <v>26</v>
      </c>
      <c r="P235" s="38" t="s">
        <v>276</v>
      </c>
      <c r="Q235" s="40">
        <v>3124495810</v>
      </c>
      <c r="R235" s="52" t="s">
        <v>277</v>
      </c>
    </row>
    <row r="236" spans="1:18" s="85" customFormat="1" ht="78.75" customHeight="1" x14ac:dyDescent="0.2">
      <c r="A236" s="28"/>
      <c r="B236" s="63" t="s">
        <v>381</v>
      </c>
      <c r="C236" s="70" t="s">
        <v>436</v>
      </c>
      <c r="D236" s="40">
        <v>10</v>
      </c>
      <c r="E236" s="40">
        <v>10</v>
      </c>
      <c r="F236" s="40">
        <v>2</v>
      </c>
      <c r="G236" s="40">
        <v>1</v>
      </c>
      <c r="H236" s="38" t="s">
        <v>23</v>
      </c>
      <c r="I236" s="38" t="s">
        <v>24</v>
      </c>
      <c r="J236" s="39">
        <v>84075400</v>
      </c>
      <c r="K236" s="39">
        <v>84075400</v>
      </c>
      <c r="L236" s="38">
        <v>0</v>
      </c>
      <c r="M236" s="40">
        <v>0</v>
      </c>
      <c r="N236" s="38" t="s">
        <v>25</v>
      </c>
      <c r="O236" s="38" t="s">
        <v>26</v>
      </c>
      <c r="P236" s="38" t="s">
        <v>36</v>
      </c>
      <c r="Q236" s="38" t="s">
        <v>44</v>
      </c>
      <c r="R236" s="52" t="s">
        <v>126</v>
      </c>
    </row>
    <row r="237" spans="1:18" s="85" customFormat="1" ht="78.75" customHeight="1" x14ac:dyDescent="0.2">
      <c r="A237" s="28"/>
      <c r="B237" s="63" t="s">
        <v>252</v>
      </c>
      <c r="C237" s="70" t="s">
        <v>423</v>
      </c>
      <c r="D237" s="40">
        <v>10</v>
      </c>
      <c r="E237" s="40">
        <v>10</v>
      </c>
      <c r="F237" s="40">
        <v>2</v>
      </c>
      <c r="G237" s="40">
        <v>1</v>
      </c>
      <c r="H237" s="38" t="s">
        <v>23</v>
      </c>
      <c r="I237" s="38" t="s">
        <v>24</v>
      </c>
      <c r="J237" s="39">
        <v>100000000</v>
      </c>
      <c r="K237" s="39">
        <v>100000000</v>
      </c>
      <c r="L237" s="38">
        <v>0</v>
      </c>
      <c r="M237" s="40">
        <v>0</v>
      </c>
      <c r="N237" s="38" t="s">
        <v>25</v>
      </c>
      <c r="O237" s="38" t="s">
        <v>26</v>
      </c>
      <c r="P237" s="74" t="s">
        <v>239</v>
      </c>
      <c r="Q237" s="74">
        <v>3132628447</v>
      </c>
      <c r="R237" s="55" t="s">
        <v>240</v>
      </c>
    </row>
    <row r="238" spans="1:18" s="73" customFormat="1" ht="94.5" customHeight="1" x14ac:dyDescent="0.2">
      <c r="A238" s="1"/>
      <c r="B238" s="50" t="s">
        <v>66</v>
      </c>
      <c r="C238" s="37" t="s">
        <v>437</v>
      </c>
      <c r="D238" s="40">
        <v>10</v>
      </c>
      <c r="E238" s="40">
        <v>11</v>
      </c>
      <c r="F238" s="40">
        <v>1</v>
      </c>
      <c r="G238" s="40" t="s">
        <v>22</v>
      </c>
      <c r="H238" s="38"/>
      <c r="I238" s="38" t="s">
        <v>24</v>
      </c>
      <c r="J238" s="39">
        <v>15470000</v>
      </c>
      <c r="K238" s="39">
        <v>15470000</v>
      </c>
      <c r="L238" s="38">
        <v>0</v>
      </c>
      <c r="M238" s="38">
        <v>0</v>
      </c>
      <c r="N238" s="38" t="s">
        <v>25</v>
      </c>
      <c r="O238" s="38" t="s">
        <v>26</v>
      </c>
      <c r="P238" s="38" t="s">
        <v>36</v>
      </c>
      <c r="Q238" s="38" t="s">
        <v>44</v>
      </c>
      <c r="R238" s="55" t="s">
        <v>380</v>
      </c>
    </row>
    <row r="239" spans="1:18" s="35" customFormat="1" ht="81.75" customHeight="1" x14ac:dyDescent="0.2">
      <c r="A239" s="28"/>
      <c r="B239" s="63" t="s">
        <v>241</v>
      </c>
      <c r="C239" s="70" t="s">
        <v>438</v>
      </c>
      <c r="D239" s="58">
        <v>10</v>
      </c>
      <c r="E239" s="58">
        <v>11</v>
      </c>
      <c r="F239" s="58">
        <v>1</v>
      </c>
      <c r="G239" s="40">
        <v>1</v>
      </c>
      <c r="H239" s="38" t="s">
        <v>23</v>
      </c>
      <c r="I239" s="38" t="s">
        <v>24</v>
      </c>
      <c r="J239" s="39">
        <v>700000000</v>
      </c>
      <c r="K239" s="39">
        <v>700000000</v>
      </c>
      <c r="L239" s="38">
        <v>0</v>
      </c>
      <c r="M239" s="40">
        <v>0</v>
      </c>
      <c r="N239" s="38" t="s">
        <v>25</v>
      </c>
      <c r="O239" s="38" t="s">
        <v>26</v>
      </c>
      <c r="P239" s="74" t="s">
        <v>239</v>
      </c>
      <c r="Q239" s="74">
        <v>3132628447</v>
      </c>
      <c r="R239" s="55" t="s">
        <v>240</v>
      </c>
    </row>
    <row r="240" spans="1:18" s="47" customFormat="1" ht="82.5" customHeight="1" x14ac:dyDescent="0.2">
      <c r="A240" s="1"/>
      <c r="B240" s="50" t="s">
        <v>319</v>
      </c>
      <c r="C240" s="71" t="s">
        <v>439</v>
      </c>
      <c r="D240" s="58">
        <v>10</v>
      </c>
      <c r="E240" s="58">
        <v>11</v>
      </c>
      <c r="F240" s="58">
        <v>3</v>
      </c>
      <c r="G240" s="80">
        <v>1</v>
      </c>
      <c r="H240" s="81" t="s">
        <v>23</v>
      </c>
      <c r="I240" s="81" t="s">
        <v>24</v>
      </c>
      <c r="J240" s="39">
        <v>18000000</v>
      </c>
      <c r="K240" s="39">
        <v>18000000</v>
      </c>
      <c r="L240" s="81">
        <v>0</v>
      </c>
      <c r="M240" s="80">
        <v>0</v>
      </c>
      <c r="N240" s="81" t="s">
        <v>25</v>
      </c>
      <c r="O240" s="81" t="s">
        <v>26</v>
      </c>
      <c r="P240" s="38" t="s">
        <v>294</v>
      </c>
      <c r="Q240" s="38" t="s">
        <v>295</v>
      </c>
      <c r="R240" s="52" t="s">
        <v>296</v>
      </c>
    </row>
    <row r="241" spans="1:18" s="73" customFormat="1" ht="79.5" customHeight="1" x14ac:dyDescent="0.2">
      <c r="A241" s="1"/>
      <c r="B241" s="50" t="s">
        <v>120</v>
      </c>
      <c r="C241" s="70" t="s">
        <v>122</v>
      </c>
      <c r="D241" s="40">
        <v>10</v>
      </c>
      <c r="E241" s="40">
        <v>11</v>
      </c>
      <c r="F241" s="40">
        <v>1</v>
      </c>
      <c r="G241" s="40">
        <v>1</v>
      </c>
      <c r="H241" s="38" t="s">
        <v>23</v>
      </c>
      <c r="I241" s="38" t="s">
        <v>24</v>
      </c>
      <c r="J241" s="39">
        <v>11970767</v>
      </c>
      <c r="K241" s="39">
        <v>11970767</v>
      </c>
      <c r="L241" s="40">
        <v>0</v>
      </c>
      <c r="M241" s="40">
        <v>0</v>
      </c>
      <c r="N241" s="38" t="s">
        <v>25</v>
      </c>
      <c r="O241" s="38" t="s">
        <v>26</v>
      </c>
      <c r="P241" s="38" t="s">
        <v>36</v>
      </c>
      <c r="Q241" s="40">
        <v>3006589235</v>
      </c>
      <c r="R241" s="52" t="s">
        <v>107</v>
      </c>
    </row>
    <row r="242" spans="1:18" s="47" customFormat="1" ht="67.5" customHeight="1" x14ac:dyDescent="0.2">
      <c r="A242" s="1"/>
      <c r="B242" s="50" t="s">
        <v>108</v>
      </c>
      <c r="C242" s="70" t="s">
        <v>109</v>
      </c>
      <c r="D242" s="40">
        <v>11</v>
      </c>
      <c r="E242" s="40">
        <v>12</v>
      </c>
      <c r="F242" s="40">
        <v>2</v>
      </c>
      <c r="G242" s="40">
        <v>1</v>
      </c>
      <c r="H242" s="38" t="s">
        <v>23</v>
      </c>
      <c r="I242" s="38" t="s">
        <v>24</v>
      </c>
      <c r="J242" s="39">
        <v>10000000</v>
      </c>
      <c r="K242" s="39">
        <v>10000000</v>
      </c>
      <c r="L242" s="40">
        <v>0</v>
      </c>
      <c r="M242" s="40">
        <v>0</v>
      </c>
      <c r="N242" s="38" t="s">
        <v>25</v>
      </c>
      <c r="O242" s="38" t="s">
        <v>26</v>
      </c>
      <c r="P242" s="38" t="s">
        <v>36</v>
      </c>
      <c r="Q242" s="40">
        <v>3006589235</v>
      </c>
      <c r="R242" s="41" t="s">
        <v>107</v>
      </c>
    </row>
    <row r="243" spans="1:18" s="47" customFormat="1" ht="85.5" customHeight="1" x14ac:dyDescent="0.2">
      <c r="A243" s="1"/>
      <c r="B243" s="63" t="s">
        <v>381</v>
      </c>
      <c r="C243" s="70" t="s">
        <v>440</v>
      </c>
      <c r="D243" s="40">
        <v>11</v>
      </c>
      <c r="E243" s="40">
        <v>11</v>
      </c>
      <c r="F243" s="40">
        <v>2</v>
      </c>
      <c r="G243" s="40">
        <v>1</v>
      </c>
      <c r="H243" s="38" t="s">
        <v>23</v>
      </c>
      <c r="I243" s="38" t="s">
        <v>24</v>
      </c>
      <c r="J243" s="39">
        <v>271859535</v>
      </c>
      <c r="K243" s="39">
        <v>271859535</v>
      </c>
      <c r="L243" s="40">
        <v>0</v>
      </c>
      <c r="M243" s="40">
        <v>0</v>
      </c>
      <c r="N243" s="38" t="s">
        <v>25</v>
      </c>
      <c r="O243" s="38" t="s">
        <v>26</v>
      </c>
      <c r="P243" s="38" t="s">
        <v>36</v>
      </c>
      <c r="Q243" s="38" t="s">
        <v>44</v>
      </c>
      <c r="R243" s="52" t="s">
        <v>126</v>
      </c>
    </row>
    <row r="244" spans="1:18" s="47" customFormat="1" ht="67.5" customHeight="1" x14ac:dyDescent="0.2">
      <c r="A244" s="1"/>
      <c r="B244" s="63" t="s">
        <v>381</v>
      </c>
      <c r="C244" s="70" t="s">
        <v>441</v>
      </c>
      <c r="D244" s="40">
        <v>11</v>
      </c>
      <c r="E244" s="40">
        <v>11</v>
      </c>
      <c r="F244" s="40">
        <v>2</v>
      </c>
      <c r="G244" s="40">
        <v>1</v>
      </c>
      <c r="H244" s="38" t="s">
        <v>23</v>
      </c>
      <c r="I244" s="38" t="s">
        <v>24</v>
      </c>
      <c r="J244" s="39">
        <v>27600000</v>
      </c>
      <c r="K244" s="39">
        <v>27600000</v>
      </c>
      <c r="L244" s="40">
        <v>0</v>
      </c>
      <c r="M244" s="40">
        <v>0</v>
      </c>
      <c r="N244" s="38" t="s">
        <v>25</v>
      </c>
      <c r="O244" s="38" t="s">
        <v>26</v>
      </c>
      <c r="P244" s="38" t="s">
        <v>36</v>
      </c>
      <c r="Q244" s="38" t="s">
        <v>44</v>
      </c>
      <c r="R244" s="52" t="s">
        <v>126</v>
      </c>
    </row>
    <row r="245" spans="1:18" s="47" customFormat="1" ht="111.75" customHeight="1" x14ac:dyDescent="0.2">
      <c r="A245" s="1"/>
      <c r="B245" s="50" t="s">
        <v>321</v>
      </c>
      <c r="C245" s="86" t="s">
        <v>322</v>
      </c>
      <c r="D245" s="58">
        <v>11</v>
      </c>
      <c r="E245" s="58">
        <v>11</v>
      </c>
      <c r="F245" s="40" t="s">
        <v>442</v>
      </c>
      <c r="G245" s="40">
        <v>1</v>
      </c>
      <c r="H245" s="38" t="s">
        <v>23</v>
      </c>
      <c r="I245" s="38" t="s">
        <v>24</v>
      </c>
      <c r="J245" s="39">
        <v>1500000000</v>
      </c>
      <c r="K245" s="39">
        <v>1500000000</v>
      </c>
      <c r="L245" s="38">
        <v>0</v>
      </c>
      <c r="M245" s="40">
        <v>0</v>
      </c>
      <c r="N245" s="38" t="s">
        <v>25</v>
      </c>
      <c r="O245" s="38" t="s">
        <v>26</v>
      </c>
      <c r="P245" s="64" t="s">
        <v>323</v>
      </c>
      <c r="Q245" s="58">
        <v>3102026393</v>
      </c>
      <c r="R245" s="41" t="s">
        <v>324</v>
      </c>
    </row>
    <row r="246" spans="1:18" s="47" customFormat="1" ht="69" customHeight="1" x14ac:dyDescent="0.2">
      <c r="A246" s="1"/>
      <c r="B246" s="50" t="s">
        <v>80</v>
      </c>
      <c r="C246" s="86" t="s">
        <v>443</v>
      </c>
      <c r="D246" s="58">
        <v>11</v>
      </c>
      <c r="E246" s="58">
        <v>12</v>
      </c>
      <c r="F246" s="40">
        <v>2</v>
      </c>
      <c r="G246" s="40">
        <v>1</v>
      </c>
      <c r="H246" s="38" t="s">
        <v>23</v>
      </c>
      <c r="I246" s="38" t="s">
        <v>24</v>
      </c>
      <c r="J246" s="39">
        <v>10000000</v>
      </c>
      <c r="K246" s="39">
        <v>100000000</v>
      </c>
      <c r="L246" s="40">
        <v>0</v>
      </c>
      <c r="M246" s="40">
        <v>0</v>
      </c>
      <c r="N246" s="38" t="s">
        <v>25</v>
      </c>
      <c r="O246" s="38" t="s">
        <v>26</v>
      </c>
      <c r="P246" s="38" t="s">
        <v>36</v>
      </c>
      <c r="Q246" s="40">
        <v>3212151095</v>
      </c>
      <c r="R246" s="52" t="s">
        <v>74</v>
      </c>
    </row>
    <row r="247" spans="1:18" s="47" customFormat="1" ht="69" customHeight="1" x14ac:dyDescent="0.2">
      <c r="A247" s="1"/>
      <c r="B247" s="50" t="s">
        <v>444</v>
      </c>
      <c r="C247" s="86" t="s">
        <v>445</v>
      </c>
      <c r="D247" s="58">
        <v>11</v>
      </c>
      <c r="E247" s="58">
        <v>12</v>
      </c>
      <c r="F247" s="40">
        <v>1</v>
      </c>
      <c r="G247" s="40">
        <v>1</v>
      </c>
      <c r="H247" s="38" t="s">
        <v>23</v>
      </c>
      <c r="I247" s="38" t="s">
        <v>24</v>
      </c>
      <c r="J247" s="39">
        <v>33000000</v>
      </c>
      <c r="K247" s="39">
        <v>33000000</v>
      </c>
      <c r="L247" s="40">
        <v>0</v>
      </c>
      <c r="M247" s="40">
        <v>0</v>
      </c>
      <c r="N247" s="38" t="s">
        <v>25</v>
      </c>
      <c r="O247" s="38" t="s">
        <v>26</v>
      </c>
      <c r="P247" s="57" t="s">
        <v>219</v>
      </c>
      <c r="Q247" s="40">
        <v>3219006435</v>
      </c>
      <c r="R247" s="41" t="s">
        <v>220</v>
      </c>
    </row>
    <row r="248" spans="1:18" s="47" customFormat="1" ht="91.5" customHeight="1" x14ac:dyDescent="0.2">
      <c r="A248" s="1"/>
      <c r="B248" s="63" t="s">
        <v>252</v>
      </c>
      <c r="C248" s="54" t="s">
        <v>446</v>
      </c>
      <c r="D248" s="58">
        <v>11</v>
      </c>
      <c r="E248" s="58">
        <v>12</v>
      </c>
      <c r="F248" s="40">
        <v>2</v>
      </c>
      <c r="G248" s="40">
        <v>1</v>
      </c>
      <c r="H248" s="38" t="s">
        <v>23</v>
      </c>
      <c r="I248" s="38" t="s">
        <v>24</v>
      </c>
      <c r="J248" s="39">
        <v>75000000</v>
      </c>
      <c r="K248" s="39">
        <v>75000000</v>
      </c>
      <c r="L248" s="40">
        <v>0</v>
      </c>
      <c r="M248" s="40">
        <v>0</v>
      </c>
      <c r="N248" s="38" t="s">
        <v>25</v>
      </c>
      <c r="O248" s="38" t="s">
        <v>26</v>
      </c>
      <c r="P248" s="74" t="s">
        <v>239</v>
      </c>
      <c r="Q248" s="74">
        <v>3132628447</v>
      </c>
      <c r="R248" s="55" t="s">
        <v>240</v>
      </c>
    </row>
    <row r="249" spans="1:18" s="47" customFormat="1" ht="111.75" customHeight="1" x14ac:dyDescent="0.2">
      <c r="A249" s="1"/>
      <c r="B249" s="36" t="s">
        <v>447</v>
      </c>
      <c r="C249" s="54" t="s">
        <v>448</v>
      </c>
      <c r="D249" s="58">
        <v>11</v>
      </c>
      <c r="E249" s="58">
        <v>12</v>
      </c>
      <c r="F249" s="40">
        <v>3</v>
      </c>
      <c r="G249" s="40">
        <v>1</v>
      </c>
      <c r="H249" s="38" t="s">
        <v>23</v>
      </c>
      <c r="I249" s="38" t="s">
        <v>24</v>
      </c>
      <c r="J249" s="39">
        <v>143820000</v>
      </c>
      <c r="K249" s="39">
        <v>143820000</v>
      </c>
      <c r="L249" s="40">
        <v>0</v>
      </c>
      <c r="M249" s="40">
        <v>0</v>
      </c>
      <c r="N249" s="38" t="s">
        <v>25</v>
      </c>
      <c r="O249" s="38" t="s">
        <v>26</v>
      </c>
      <c r="P249" s="38" t="s">
        <v>294</v>
      </c>
      <c r="Q249" s="38" t="s">
        <v>295</v>
      </c>
      <c r="R249" s="52" t="s">
        <v>296</v>
      </c>
    </row>
    <row r="250" spans="1:18" s="73" customFormat="1" ht="100.5" customHeight="1" x14ac:dyDescent="0.2">
      <c r="A250" s="1"/>
      <c r="B250" s="50" t="s">
        <v>173</v>
      </c>
      <c r="C250" s="70" t="s">
        <v>449</v>
      </c>
      <c r="D250" s="40">
        <v>11</v>
      </c>
      <c r="E250" s="40">
        <v>12</v>
      </c>
      <c r="F250" s="40">
        <v>2</v>
      </c>
      <c r="G250" s="40">
        <v>1</v>
      </c>
      <c r="H250" s="38" t="s">
        <v>23</v>
      </c>
      <c r="I250" s="38" t="s">
        <v>24</v>
      </c>
      <c r="J250" s="39">
        <v>25000000</v>
      </c>
      <c r="K250" s="39">
        <v>25000000</v>
      </c>
      <c r="L250" s="38">
        <v>0</v>
      </c>
      <c r="M250" s="40">
        <v>0</v>
      </c>
      <c r="N250" s="38" t="s">
        <v>25</v>
      </c>
      <c r="O250" s="38" t="s">
        <v>26</v>
      </c>
      <c r="P250" s="57" t="s">
        <v>171</v>
      </c>
      <c r="Q250" s="40">
        <v>3228159899</v>
      </c>
      <c r="R250" s="52" t="s">
        <v>172</v>
      </c>
    </row>
    <row r="251" spans="1:18" s="73" customFormat="1" ht="63.75" x14ac:dyDescent="0.2">
      <c r="A251" s="1"/>
      <c r="B251" s="50" t="s">
        <v>351</v>
      </c>
      <c r="C251" s="70" t="s">
        <v>450</v>
      </c>
      <c r="D251" s="40">
        <v>11</v>
      </c>
      <c r="E251" s="40">
        <v>12</v>
      </c>
      <c r="F251" s="40">
        <v>6</v>
      </c>
      <c r="G251" s="40">
        <v>1</v>
      </c>
      <c r="H251" s="38" t="s">
        <v>23</v>
      </c>
      <c r="I251" s="38" t="s">
        <v>24</v>
      </c>
      <c r="J251" s="39">
        <v>39398915</v>
      </c>
      <c r="K251" s="39">
        <v>39398915</v>
      </c>
      <c r="L251" s="38">
        <v>0</v>
      </c>
      <c r="M251" s="40">
        <v>0</v>
      </c>
      <c r="N251" s="38" t="s">
        <v>25</v>
      </c>
      <c r="O251" s="38" t="s">
        <v>26</v>
      </c>
      <c r="P251" s="64" t="s">
        <v>288</v>
      </c>
      <c r="Q251" s="58">
        <v>3022430132</v>
      </c>
      <c r="R251" s="41" t="s">
        <v>289</v>
      </c>
    </row>
    <row r="252" spans="1:18" s="73" customFormat="1" ht="70.5" customHeight="1" x14ac:dyDescent="0.2">
      <c r="A252" s="1"/>
      <c r="B252" s="50" t="s">
        <v>451</v>
      </c>
      <c r="C252" s="70" t="s">
        <v>452</v>
      </c>
      <c r="D252" s="40">
        <v>11</v>
      </c>
      <c r="E252" s="40">
        <v>12</v>
      </c>
      <c r="F252" s="40">
        <v>2</v>
      </c>
      <c r="G252" s="40">
        <v>1</v>
      </c>
      <c r="H252" s="38" t="s">
        <v>23</v>
      </c>
      <c r="I252" s="38" t="s">
        <v>24</v>
      </c>
      <c r="J252" s="39">
        <v>8000000</v>
      </c>
      <c r="K252" s="39">
        <v>8000000</v>
      </c>
      <c r="L252" s="38">
        <v>0</v>
      </c>
      <c r="M252" s="40">
        <v>0</v>
      </c>
      <c r="N252" s="38" t="s">
        <v>25</v>
      </c>
      <c r="O252" s="38" t="s">
        <v>26</v>
      </c>
      <c r="P252" s="38" t="s">
        <v>36</v>
      </c>
      <c r="Q252" s="38" t="s">
        <v>44</v>
      </c>
      <c r="R252" s="52" t="s">
        <v>126</v>
      </c>
    </row>
    <row r="253" spans="1:18" s="73" customFormat="1" ht="70.5" customHeight="1" x14ac:dyDescent="0.2">
      <c r="A253" s="1"/>
      <c r="B253" s="42" t="s">
        <v>34</v>
      </c>
      <c r="C253" s="70" t="s">
        <v>453</v>
      </c>
      <c r="D253" s="43">
        <v>11</v>
      </c>
      <c r="E253" s="43">
        <v>12</v>
      </c>
      <c r="F253" s="43">
        <v>1</v>
      </c>
      <c r="G253" s="44">
        <v>1</v>
      </c>
      <c r="H253" s="45" t="s">
        <v>23</v>
      </c>
      <c r="I253" s="45" t="s">
        <v>24</v>
      </c>
      <c r="J253" s="46">
        <v>17000000</v>
      </c>
      <c r="K253" s="46">
        <v>17000000</v>
      </c>
      <c r="L253" s="45">
        <v>0</v>
      </c>
      <c r="M253" s="43">
        <v>0</v>
      </c>
      <c r="N253" s="45" t="s">
        <v>25</v>
      </c>
      <c r="O253" s="45" t="s">
        <v>26</v>
      </c>
      <c r="P253" s="45" t="s">
        <v>36</v>
      </c>
      <c r="Q253" s="43">
        <v>3162921353</v>
      </c>
      <c r="R253" s="41" t="s">
        <v>37</v>
      </c>
    </row>
    <row r="254" spans="1:18" s="35" customFormat="1" ht="78.75" customHeight="1" x14ac:dyDescent="0.2">
      <c r="A254" s="28"/>
      <c r="B254" s="63" t="s">
        <v>261</v>
      </c>
      <c r="C254" s="70" t="s">
        <v>405</v>
      </c>
      <c r="D254" s="58">
        <v>11</v>
      </c>
      <c r="E254" s="58">
        <v>12</v>
      </c>
      <c r="F254" s="58">
        <v>2</v>
      </c>
      <c r="G254" s="40">
        <v>1</v>
      </c>
      <c r="H254" s="38" t="s">
        <v>23</v>
      </c>
      <c r="I254" s="38" t="s">
        <v>24</v>
      </c>
      <c r="J254" s="39">
        <v>68000000</v>
      </c>
      <c r="K254" s="39">
        <v>68000000</v>
      </c>
      <c r="L254" s="38">
        <v>0</v>
      </c>
      <c r="M254" s="40">
        <v>0</v>
      </c>
      <c r="N254" s="38" t="s">
        <v>25</v>
      </c>
      <c r="O254" s="38" t="s">
        <v>26</v>
      </c>
      <c r="P254" s="57" t="s">
        <v>171</v>
      </c>
      <c r="Q254" s="40">
        <v>3228159899</v>
      </c>
      <c r="R254" s="52" t="s">
        <v>172</v>
      </c>
    </row>
    <row r="255" spans="1:18" s="35" customFormat="1" ht="78.75" customHeight="1" x14ac:dyDescent="0.2">
      <c r="A255" s="28"/>
      <c r="B255" s="63" t="s">
        <v>454</v>
      </c>
      <c r="C255" s="70" t="s">
        <v>455</v>
      </c>
      <c r="D255" s="58">
        <v>12</v>
      </c>
      <c r="E255" s="58">
        <v>12</v>
      </c>
      <c r="F255" s="58">
        <v>12</v>
      </c>
      <c r="G255" s="40">
        <v>1</v>
      </c>
      <c r="H255" s="38" t="s">
        <v>23</v>
      </c>
      <c r="I255" s="38" t="s">
        <v>24</v>
      </c>
      <c r="J255" s="39">
        <v>49386693</v>
      </c>
      <c r="K255" s="39">
        <v>49386693</v>
      </c>
      <c r="L255" s="38">
        <v>0</v>
      </c>
      <c r="M255" s="40">
        <v>0</v>
      </c>
      <c r="N255" s="38" t="s">
        <v>25</v>
      </c>
      <c r="O255" s="38" t="s">
        <v>26</v>
      </c>
      <c r="P255" s="57" t="s">
        <v>171</v>
      </c>
      <c r="Q255" s="40">
        <v>3228159899</v>
      </c>
      <c r="R255" s="52" t="s">
        <v>172</v>
      </c>
    </row>
    <row r="256" spans="1:18" s="35" customFormat="1" ht="78.75" customHeight="1" x14ac:dyDescent="0.2">
      <c r="A256" s="28"/>
      <c r="B256" s="63" t="s">
        <v>456</v>
      </c>
      <c r="C256" s="70" t="s">
        <v>457</v>
      </c>
      <c r="D256" s="58">
        <v>12</v>
      </c>
      <c r="E256" s="58">
        <v>12</v>
      </c>
      <c r="F256" s="58">
        <v>12</v>
      </c>
      <c r="G256" s="40">
        <v>1</v>
      </c>
      <c r="H256" s="38" t="s">
        <v>23</v>
      </c>
      <c r="I256" s="38" t="s">
        <v>24</v>
      </c>
      <c r="J256" s="39">
        <v>810800000</v>
      </c>
      <c r="K256" s="39">
        <v>810800000</v>
      </c>
      <c r="L256" s="38">
        <v>0</v>
      </c>
      <c r="M256" s="40">
        <v>0</v>
      </c>
      <c r="N256" s="38" t="s">
        <v>25</v>
      </c>
      <c r="O256" s="38" t="s">
        <v>26</v>
      </c>
      <c r="P256" s="38" t="s">
        <v>276</v>
      </c>
      <c r="Q256" s="58">
        <v>3124495810</v>
      </c>
      <c r="R256" s="41" t="s">
        <v>277</v>
      </c>
    </row>
    <row r="257" spans="1:18" s="35" customFormat="1" ht="78.75" customHeight="1" x14ac:dyDescent="0.2">
      <c r="A257" s="28"/>
      <c r="B257" s="63" t="s">
        <v>268</v>
      </c>
      <c r="C257" s="70" t="s">
        <v>458</v>
      </c>
      <c r="D257" s="58">
        <v>12</v>
      </c>
      <c r="E257" s="58">
        <v>12</v>
      </c>
      <c r="F257" s="58">
        <v>2</v>
      </c>
      <c r="G257" s="40">
        <v>1</v>
      </c>
      <c r="H257" s="38" t="s">
        <v>23</v>
      </c>
      <c r="I257" s="38" t="s">
        <v>24</v>
      </c>
      <c r="J257" s="39">
        <v>800000000</v>
      </c>
      <c r="K257" s="39">
        <v>800000000</v>
      </c>
      <c r="L257" s="38">
        <v>0</v>
      </c>
      <c r="M257" s="40">
        <v>0</v>
      </c>
      <c r="N257" s="38" t="s">
        <v>25</v>
      </c>
      <c r="O257" s="38" t="s">
        <v>26</v>
      </c>
      <c r="P257" s="74" t="s">
        <v>239</v>
      </c>
      <c r="Q257" s="74">
        <v>3132628447</v>
      </c>
      <c r="R257" s="55" t="s">
        <v>240</v>
      </c>
    </row>
    <row r="258" spans="1:18" s="35" customFormat="1" ht="78.75" customHeight="1" x14ac:dyDescent="0.2">
      <c r="A258" s="28"/>
      <c r="B258" s="63" t="s">
        <v>133</v>
      </c>
      <c r="C258" s="70" t="s">
        <v>258</v>
      </c>
      <c r="D258" s="58">
        <v>12</v>
      </c>
      <c r="E258" s="58">
        <v>12</v>
      </c>
      <c r="F258" s="58">
        <v>2</v>
      </c>
      <c r="G258" s="40">
        <v>1</v>
      </c>
      <c r="H258" s="38" t="s">
        <v>23</v>
      </c>
      <c r="I258" s="38" t="s">
        <v>24</v>
      </c>
      <c r="J258" s="39">
        <v>99900000</v>
      </c>
      <c r="K258" s="39">
        <v>99900000</v>
      </c>
      <c r="L258" s="38">
        <v>0</v>
      </c>
      <c r="M258" s="40">
        <v>0</v>
      </c>
      <c r="N258" s="38" t="s">
        <v>25</v>
      </c>
      <c r="O258" s="38" t="s">
        <v>26</v>
      </c>
      <c r="P258" s="74" t="s">
        <v>239</v>
      </c>
      <c r="Q258" s="74">
        <v>3132628447</v>
      </c>
      <c r="R258" s="55" t="s">
        <v>240</v>
      </c>
    </row>
    <row r="259" spans="1:18" s="35" customFormat="1" ht="78.75" customHeight="1" x14ac:dyDescent="0.2">
      <c r="A259" s="28"/>
      <c r="B259" s="63" t="s">
        <v>252</v>
      </c>
      <c r="C259" s="70" t="s">
        <v>459</v>
      </c>
      <c r="D259" s="58">
        <v>12</v>
      </c>
      <c r="E259" s="58">
        <v>12</v>
      </c>
      <c r="F259" s="58">
        <v>2</v>
      </c>
      <c r="G259" s="40">
        <v>1</v>
      </c>
      <c r="H259" s="38" t="s">
        <v>23</v>
      </c>
      <c r="I259" s="38" t="s">
        <v>24</v>
      </c>
      <c r="J259" s="39">
        <v>180000000</v>
      </c>
      <c r="K259" s="39">
        <v>180000000</v>
      </c>
      <c r="L259" s="38">
        <v>0</v>
      </c>
      <c r="M259" s="40">
        <v>0</v>
      </c>
      <c r="N259" s="38" t="s">
        <v>25</v>
      </c>
      <c r="O259" s="38" t="s">
        <v>26</v>
      </c>
      <c r="P259" s="74" t="s">
        <v>239</v>
      </c>
      <c r="Q259" s="74">
        <v>3132628447</v>
      </c>
      <c r="R259" s="55" t="s">
        <v>240</v>
      </c>
    </row>
    <row r="260" spans="1:18" s="35" customFormat="1" ht="78.75" customHeight="1" thickBot="1" x14ac:dyDescent="0.25">
      <c r="A260" s="28"/>
      <c r="B260" s="93" t="s">
        <v>461</v>
      </c>
      <c r="C260" s="94" t="s">
        <v>460</v>
      </c>
      <c r="D260" s="95">
        <v>12</v>
      </c>
      <c r="E260" s="95">
        <v>12</v>
      </c>
      <c r="F260" s="95">
        <v>2</v>
      </c>
      <c r="G260" s="96">
        <v>1</v>
      </c>
      <c r="H260" s="97" t="s">
        <v>23</v>
      </c>
      <c r="I260" s="97" t="s">
        <v>24</v>
      </c>
      <c r="J260" s="98">
        <v>146650638</v>
      </c>
      <c r="K260" s="98">
        <v>146650638</v>
      </c>
      <c r="L260" s="97">
        <v>0</v>
      </c>
      <c r="M260" s="96">
        <v>0</v>
      </c>
      <c r="N260" s="97" t="s">
        <v>25</v>
      </c>
      <c r="O260" s="97" t="s">
        <v>26</v>
      </c>
      <c r="P260" s="97" t="s">
        <v>36</v>
      </c>
      <c r="Q260" s="97" t="s">
        <v>44</v>
      </c>
      <c r="R260" s="99" t="s">
        <v>380</v>
      </c>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3"/>
      <c r="C382" s="2"/>
      <c r="D382" s="3"/>
      <c r="E382" s="3"/>
      <c r="F382" s="1"/>
      <c r="G382" s="3"/>
      <c r="H382" s="3"/>
      <c r="I382" s="3"/>
      <c r="J382" s="4"/>
      <c r="K382" s="5"/>
      <c r="L382" s="3"/>
      <c r="M382" s="3"/>
      <c r="N382" s="3"/>
      <c r="O382" s="3"/>
      <c r="P382" s="3"/>
      <c r="Q382" s="3"/>
      <c r="R382" s="3"/>
    </row>
    <row r="383" spans="1:18" s="47" customFormat="1" x14ac:dyDescent="0.2">
      <c r="A383" s="1"/>
      <c r="B383" s="3"/>
      <c r="C383" s="2"/>
      <c r="D383" s="3"/>
      <c r="E383" s="3"/>
      <c r="F383" s="1"/>
      <c r="G383" s="3"/>
      <c r="H383" s="3"/>
      <c r="I383" s="3"/>
      <c r="J383" s="4"/>
      <c r="K383" s="5"/>
      <c r="L383" s="3"/>
      <c r="M383" s="3"/>
      <c r="N383" s="3"/>
      <c r="O383" s="3"/>
      <c r="P383" s="3"/>
      <c r="Q383" s="3"/>
      <c r="R383" s="3"/>
    </row>
    <row r="384" spans="1:18" s="47" customFormat="1" x14ac:dyDescent="0.2">
      <c r="A384" s="1"/>
      <c r="B384" s="3"/>
      <c r="C384" s="2"/>
      <c r="D384" s="3"/>
      <c r="E384" s="3"/>
      <c r="F384" s="1"/>
      <c r="G384" s="3"/>
      <c r="H384" s="3"/>
      <c r="I384" s="3"/>
      <c r="J384" s="4"/>
      <c r="K384" s="5"/>
      <c r="L384" s="3"/>
      <c r="M384" s="3"/>
      <c r="N384" s="3"/>
      <c r="O384" s="3"/>
      <c r="P384" s="3"/>
      <c r="Q384" s="3"/>
      <c r="R384" s="3"/>
    </row>
    <row r="385" spans="1:18" s="47" customFormat="1" x14ac:dyDescent="0.2">
      <c r="A385" s="1"/>
      <c r="B385" s="3"/>
      <c r="C385" s="2"/>
      <c r="D385" s="3"/>
      <c r="E385" s="3"/>
      <c r="F385" s="1"/>
      <c r="G385" s="3"/>
      <c r="H385" s="3"/>
      <c r="I385" s="3"/>
      <c r="J385" s="4"/>
      <c r="K385" s="5"/>
      <c r="L385" s="3"/>
      <c r="M385" s="3"/>
      <c r="N385" s="3"/>
      <c r="O385" s="3"/>
      <c r="P385" s="3"/>
      <c r="Q385" s="3"/>
      <c r="R385" s="3"/>
    </row>
    <row r="386" spans="1:18" s="47" customFormat="1" x14ac:dyDescent="0.2">
      <c r="A386" s="1"/>
      <c r="B386" s="3"/>
      <c r="C386" s="2"/>
      <c r="D386" s="3"/>
      <c r="E386" s="3"/>
      <c r="F386" s="1"/>
      <c r="G386" s="3"/>
      <c r="H386" s="3"/>
      <c r="I386" s="3"/>
      <c r="J386" s="4"/>
      <c r="K386" s="5"/>
      <c r="L386" s="3"/>
      <c r="M386" s="3"/>
      <c r="N386" s="3"/>
      <c r="O386" s="3"/>
      <c r="P386" s="3"/>
      <c r="Q386" s="3"/>
      <c r="R386" s="3"/>
    </row>
    <row r="387" spans="1:18" s="47" customFormat="1" x14ac:dyDescent="0.2">
      <c r="A387" s="1"/>
      <c r="B387" s="3"/>
      <c r="C387" s="2"/>
      <c r="D387" s="3"/>
      <c r="E387" s="3"/>
      <c r="F387" s="1"/>
      <c r="G387" s="3"/>
      <c r="H387" s="3"/>
      <c r="I387" s="3"/>
      <c r="J387" s="4"/>
      <c r="K387" s="5"/>
      <c r="L387" s="3"/>
      <c r="M387" s="3"/>
      <c r="N387" s="3"/>
      <c r="O387" s="3"/>
      <c r="P387" s="3"/>
      <c r="Q387" s="3"/>
      <c r="R387" s="3"/>
    </row>
    <row r="388" spans="1:18" s="47" customFormat="1" x14ac:dyDescent="0.2">
      <c r="A388" s="1"/>
      <c r="B388" s="3"/>
      <c r="C388" s="2"/>
      <c r="D388" s="3"/>
      <c r="E388" s="3"/>
      <c r="F388" s="1"/>
      <c r="G388" s="3"/>
      <c r="H388" s="3"/>
      <c r="I388" s="3"/>
      <c r="J388" s="4"/>
      <c r="K388" s="5"/>
      <c r="L388" s="3"/>
      <c r="M388" s="3"/>
      <c r="N388" s="3"/>
      <c r="O388" s="3"/>
      <c r="P388" s="3"/>
      <c r="Q388" s="3"/>
      <c r="R388" s="3"/>
    </row>
    <row r="389" spans="1:18" s="47" customFormat="1" x14ac:dyDescent="0.2">
      <c r="A389" s="1"/>
      <c r="B389" s="3"/>
      <c r="C389" s="2"/>
      <c r="D389" s="3"/>
      <c r="E389" s="3"/>
      <c r="F389" s="1"/>
      <c r="G389" s="3"/>
      <c r="H389" s="3"/>
      <c r="I389" s="3"/>
      <c r="J389" s="4"/>
      <c r="K389" s="5"/>
      <c r="L389" s="3"/>
      <c r="M389" s="3"/>
      <c r="N389" s="3"/>
      <c r="O389" s="3"/>
      <c r="P389" s="3"/>
      <c r="Q389" s="3"/>
      <c r="R389" s="3"/>
    </row>
    <row r="390" spans="1:18" s="47" customFormat="1" x14ac:dyDescent="0.2">
      <c r="A390" s="1"/>
      <c r="B390" s="3"/>
      <c r="C390" s="2"/>
      <c r="D390" s="3"/>
      <c r="E390" s="3"/>
      <c r="F390" s="1"/>
      <c r="G390" s="3"/>
      <c r="H390" s="3"/>
      <c r="I390" s="3"/>
      <c r="J390" s="4"/>
      <c r="K390" s="5"/>
      <c r="L390" s="3"/>
      <c r="M390" s="3"/>
      <c r="N390" s="3"/>
      <c r="O390" s="3"/>
      <c r="P390" s="3"/>
      <c r="Q390" s="3"/>
      <c r="R390" s="3"/>
    </row>
    <row r="391" spans="1:18" s="47" customFormat="1" x14ac:dyDescent="0.2">
      <c r="A391" s="1"/>
      <c r="B391" s="3"/>
      <c r="C391" s="2"/>
      <c r="D391" s="3"/>
      <c r="E391" s="3"/>
      <c r="F391" s="1"/>
      <c r="G391" s="3"/>
      <c r="H391" s="3"/>
      <c r="I391" s="3"/>
      <c r="J391" s="4"/>
      <c r="K391" s="5"/>
      <c r="L391" s="3"/>
      <c r="M391" s="3"/>
      <c r="N391" s="3"/>
      <c r="O391" s="3"/>
      <c r="P391" s="3"/>
      <c r="Q391" s="3"/>
      <c r="R391" s="3"/>
    </row>
    <row r="392" spans="1:18" s="47" customFormat="1" x14ac:dyDescent="0.2">
      <c r="A392" s="1"/>
      <c r="B392" s="3"/>
      <c r="C392" s="2"/>
      <c r="D392" s="3"/>
      <c r="E392" s="3"/>
      <c r="F392" s="1"/>
      <c r="G392" s="3"/>
      <c r="H392" s="3"/>
      <c r="I392" s="3"/>
      <c r="J392" s="4"/>
      <c r="K392" s="5"/>
      <c r="L392" s="3"/>
      <c r="M392" s="3"/>
      <c r="N392" s="3"/>
      <c r="O392" s="3"/>
      <c r="P392" s="3"/>
      <c r="Q392" s="3"/>
      <c r="R392" s="3"/>
    </row>
    <row r="393" spans="1:18" s="47" customFormat="1" x14ac:dyDescent="0.2">
      <c r="A393" s="1"/>
      <c r="B393" s="3"/>
      <c r="C393" s="2"/>
      <c r="D393" s="3"/>
      <c r="E393" s="3"/>
      <c r="F393" s="1"/>
      <c r="G393" s="3"/>
      <c r="H393" s="3"/>
      <c r="I393" s="3"/>
      <c r="J393" s="4"/>
      <c r="K393" s="5"/>
      <c r="L393" s="3"/>
      <c r="M393" s="3"/>
      <c r="N393" s="3"/>
      <c r="O393" s="3"/>
      <c r="P393" s="3"/>
      <c r="Q393" s="3"/>
      <c r="R393" s="3"/>
    </row>
    <row r="394" spans="1:18" s="47" customFormat="1" x14ac:dyDescent="0.2">
      <c r="A394" s="1"/>
      <c r="B394" s="3"/>
      <c r="C394" s="2"/>
      <c r="D394" s="3"/>
      <c r="E394" s="3"/>
      <c r="F394" s="1"/>
      <c r="G394" s="3"/>
      <c r="H394" s="3"/>
      <c r="I394" s="3"/>
      <c r="J394" s="4"/>
      <c r="K394" s="5"/>
      <c r="L394" s="3"/>
      <c r="M394" s="3"/>
      <c r="N394" s="3"/>
      <c r="O394" s="3"/>
      <c r="P394" s="3"/>
      <c r="Q394" s="3"/>
      <c r="R394" s="3"/>
    </row>
    <row r="395" spans="1:18" s="47" customFormat="1" x14ac:dyDescent="0.2">
      <c r="A395" s="1"/>
      <c r="B395" s="3"/>
      <c r="C395" s="2"/>
      <c r="D395" s="3"/>
      <c r="E395" s="3"/>
      <c r="F395" s="1"/>
      <c r="G395" s="3"/>
      <c r="H395" s="3"/>
      <c r="I395" s="3"/>
      <c r="J395" s="4"/>
      <c r="K395" s="5"/>
      <c r="L395" s="3"/>
      <c r="M395" s="3"/>
      <c r="N395" s="3"/>
      <c r="O395" s="3"/>
      <c r="P395" s="3"/>
      <c r="Q395" s="3"/>
      <c r="R395" s="3"/>
    </row>
    <row r="396" spans="1:18" s="47" customFormat="1" x14ac:dyDescent="0.2">
      <c r="A396" s="1"/>
      <c r="B396" s="3"/>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3"/>
      <c r="F475" s="1"/>
      <c r="G475" s="3"/>
      <c r="H475" s="3"/>
      <c r="I475" s="3"/>
      <c r="J475" s="4"/>
      <c r="K475" s="5"/>
      <c r="L475" s="3"/>
      <c r="M475" s="3"/>
      <c r="N475" s="3"/>
      <c r="O475" s="3"/>
      <c r="P475" s="3"/>
      <c r="Q475" s="3"/>
      <c r="R475" s="3"/>
    </row>
    <row r="476" spans="1:18" s="47" customFormat="1" x14ac:dyDescent="0.2">
      <c r="A476" s="1"/>
      <c r="B476" s="1"/>
      <c r="C476" s="2"/>
      <c r="D476" s="3"/>
      <c r="E476" s="3"/>
      <c r="F476" s="1"/>
      <c r="G476" s="3"/>
      <c r="H476" s="3"/>
      <c r="I476" s="3"/>
      <c r="J476" s="4"/>
      <c r="K476" s="5"/>
      <c r="L476" s="3"/>
      <c r="M476" s="3"/>
      <c r="N476" s="3"/>
      <c r="O476" s="3"/>
      <c r="P476" s="3"/>
      <c r="Q476" s="3"/>
      <c r="R476" s="3"/>
    </row>
    <row r="477" spans="1:18" s="47" customFormat="1" x14ac:dyDescent="0.2">
      <c r="A477" s="1"/>
      <c r="B477" s="1"/>
      <c r="C477" s="2"/>
      <c r="D477" s="3"/>
      <c r="E477" s="3"/>
      <c r="F477" s="1"/>
      <c r="G477" s="3"/>
      <c r="H477" s="3"/>
      <c r="I477" s="3"/>
      <c r="J477" s="4"/>
      <c r="K477" s="5"/>
      <c r="L477" s="3"/>
      <c r="M477" s="3"/>
      <c r="N477" s="3"/>
      <c r="O477" s="3"/>
      <c r="P477" s="3"/>
      <c r="Q477" s="3"/>
      <c r="R477" s="3"/>
    </row>
    <row r="478" spans="1:18" s="47" customFormat="1" x14ac:dyDescent="0.2">
      <c r="A478" s="1"/>
      <c r="B478" s="1"/>
      <c r="C478" s="2"/>
      <c r="D478" s="3"/>
      <c r="E478" s="3"/>
      <c r="F478" s="1"/>
      <c r="G478" s="3"/>
      <c r="H478" s="3"/>
      <c r="I478" s="3"/>
      <c r="J478" s="4"/>
      <c r="K478" s="5"/>
      <c r="L478" s="3"/>
      <c r="M478" s="3"/>
      <c r="N478" s="3"/>
      <c r="O478" s="3"/>
      <c r="P478" s="3"/>
      <c r="Q478" s="3"/>
      <c r="R478" s="3"/>
    </row>
    <row r="479" spans="1:18" s="47" customFormat="1" x14ac:dyDescent="0.2">
      <c r="A479" s="1"/>
      <c r="B479" s="1"/>
      <c r="C479" s="2"/>
      <c r="D479" s="3"/>
      <c r="E479" s="3"/>
      <c r="F479" s="1"/>
      <c r="G479" s="3"/>
      <c r="H479" s="3"/>
      <c r="I479" s="3"/>
      <c r="J479" s="4"/>
      <c r="K479" s="5"/>
      <c r="L479" s="3"/>
      <c r="M479" s="3"/>
      <c r="N479" s="3"/>
      <c r="O479" s="3"/>
      <c r="P479" s="3"/>
      <c r="Q479" s="3"/>
      <c r="R479" s="3"/>
    </row>
    <row r="480" spans="1:18" s="47" customFormat="1" x14ac:dyDescent="0.2">
      <c r="A480" s="1"/>
      <c r="B480" s="1"/>
      <c r="C480" s="2"/>
      <c r="D480" s="3"/>
      <c r="E480" s="3"/>
      <c r="F480" s="1"/>
      <c r="G480" s="3"/>
      <c r="H480" s="3"/>
      <c r="I480" s="3"/>
      <c r="J480" s="4"/>
      <c r="K480" s="5"/>
      <c r="L480" s="3"/>
      <c r="M480" s="3"/>
      <c r="N480" s="3"/>
      <c r="O480" s="3"/>
      <c r="P480" s="3"/>
      <c r="Q480" s="3"/>
      <c r="R480" s="3"/>
    </row>
    <row r="481" spans="1:18" s="47" customFormat="1" x14ac:dyDescent="0.2">
      <c r="A481" s="1"/>
      <c r="B481" s="1"/>
      <c r="C481" s="2"/>
      <c r="D481" s="3"/>
      <c r="E481" s="3"/>
      <c r="F481" s="1"/>
      <c r="G481" s="3"/>
      <c r="H481" s="3"/>
      <c r="I481" s="3"/>
      <c r="J481" s="4"/>
      <c r="K481" s="5"/>
      <c r="L481" s="3"/>
      <c r="M481" s="3"/>
      <c r="N481" s="3"/>
      <c r="O481" s="3"/>
      <c r="P481" s="3"/>
      <c r="Q481" s="3"/>
      <c r="R481" s="3"/>
    </row>
    <row r="482" spans="1:18" s="47" customFormat="1" x14ac:dyDescent="0.2">
      <c r="A482" s="1"/>
      <c r="B482" s="1"/>
      <c r="C482" s="2"/>
      <c r="D482" s="3"/>
      <c r="E482" s="3"/>
      <c r="F482" s="1"/>
      <c r="G482" s="3"/>
      <c r="H482" s="3"/>
      <c r="I482" s="3"/>
      <c r="J482" s="4"/>
      <c r="K482" s="5"/>
      <c r="L482" s="3"/>
      <c r="M482" s="3"/>
      <c r="N482" s="3"/>
      <c r="O482" s="3"/>
      <c r="P482" s="3"/>
      <c r="Q482" s="3"/>
      <c r="R482" s="3"/>
    </row>
    <row r="483" spans="1:18" s="47" customFormat="1" x14ac:dyDescent="0.2">
      <c r="A483" s="1"/>
      <c r="B483" s="1"/>
      <c r="C483" s="2"/>
      <c r="D483" s="3"/>
      <c r="E483" s="3"/>
      <c r="F483" s="1"/>
      <c r="G483" s="3"/>
      <c r="H483" s="3"/>
      <c r="I483" s="3"/>
      <c r="J483" s="4"/>
      <c r="K483" s="5"/>
      <c r="L483" s="3"/>
      <c r="M483" s="3"/>
      <c r="N483" s="3"/>
      <c r="O483" s="3"/>
      <c r="P483" s="3"/>
      <c r="Q483" s="3"/>
      <c r="R483" s="3"/>
    </row>
    <row r="484" spans="1:18" s="47" customFormat="1" x14ac:dyDescent="0.2">
      <c r="A484" s="1"/>
      <c r="B484" s="1"/>
      <c r="C484" s="2"/>
      <c r="D484" s="3"/>
      <c r="E484" s="3"/>
      <c r="F484" s="1"/>
      <c r="G484" s="3"/>
      <c r="H484" s="3"/>
      <c r="I484" s="3"/>
      <c r="J484" s="4"/>
      <c r="K484" s="5"/>
      <c r="L484" s="3"/>
      <c r="M484" s="3"/>
      <c r="N484" s="3"/>
      <c r="O484" s="3"/>
      <c r="P484" s="3"/>
      <c r="Q484" s="3"/>
      <c r="R484" s="3"/>
    </row>
    <row r="485" spans="1:18" s="47" customFormat="1" x14ac:dyDescent="0.2">
      <c r="A485" s="1"/>
      <c r="B485" s="1"/>
      <c r="C485" s="2"/>
      <c r="D485" s="3"/>
      <c r="E485" s="3"/>
      <c r="F485" s="1"/>
      <c r="G485" s="3"/>
      <c r="H485" s="3"/>
      <c r="I485" s="3"/>
      <c r="J485" s="4"/>
      <c r="K485" s="5"/>
      <c r="L485" s="3"/>
      <c r="M485" s="3"/>
      <c r="N485" s="3"/>
      <c r="O485" s="3"/>
      <c r="P485" s="3"/>
      <c r="Q485" s="3"/>
      <c r="R485" s="3"/>
    </row>
    <row r="486" spans="1:18" s="47" customFormat="1" x14ac:dyDescent="0.2">
      <c r="A486" s="1"/>
      <c r="B486" s="1"/>
      <c r="C486" s="2"/>
      <c r="D486" s="3"/>
      <c r="E486" s="3"/>
      <c r="F486" s="1"/>
      <c r="G486" s="3"/>
      <c r="H486" s="3"/>
      <c r="I486" s="3"/>
      <c r="J486" s="4"/>
      <c r="K486" s="5"/>
      <c r="L486" s="3"/>
      <c r="M486" s="3"/>
      <c r="N486" s="3"/>
      <c r="O486" s="3"/>
      <c r="P486" s="3"/>
      <c r="Q486" s="3"/>
      <c r="R486" s="3"/>
    </row>
    <row r="487" spans="1:18" s="47" customFormat="1" x14ac:dyDescent="0.2">
      <c r="A487" s="1"/>
      <c r="B487" s="1"/>
      <c r="C487" s="2"/>
      <c r="D487" s="3"/>
      <c r="E487" s="3"/>
      <c r="F487" s="1"/>
      <c r="G487" s="3"/>
      <c r="H487" s="3"/>
      <c r="I487" s="3"/>
      <c r="J487" s="4"/>
      <c r="K487" s="5"/>
      <c r="L487" s="3"/>
      <c r="M487" s="3"/>
      <c r="N487" s="3"/>
      <c r="O487" s="3"/>
      <c r="P487" s="3"/>
      <c r="Q487" s="3"/>
      <c r="R487" s="3"/>
    </row>
    <row r="488" spans="1:18" s="47" customFormat="1" x14ac:dyDescent="0.2">
      <c r="A488" s="1"/>
      <c r="B488" s="1"/>
      <c r="C488" s="2"/>
      <c r="D488" s="3"/>
      <c r="E488" s="3"/>
      <c r="F488" s="1"/>
      <c r="G488" s="3"/>
      <c r="H488" s="3"/>
      <c r="I488" s="3"/>
      <c r="J488" s="4"/>
      <c r="K488" s="5"/>
      <c r="L488" s="3"/>
      <c r="M488" s="3"/>
      <c r="N488" s="3"/>
      <c r="O488" s="3"/>
      <c r="P488" s="3"/>
      <c r="Q488" s="3"/>
      <c r="R488" s="3"/>
    </row>
    <row r="489" spans="1:18" s="47" customFormat="1" x14ac:dyDescent="0.2">
      <c r="A489" s="1"/>
      <c r="B489" s="1"/>
      <c r="C489" s="2"/>
      <c r="D489" s="3"/>
      <c r="E489" s="3"/>
      <c r="F489" s="1"/>
      <c r="G489" s="3"/>
      <c r="H489" s="3"/>
      <c r="I489" s="3"/>
      <c r="J489" s="4"/>
      <c r="K489" s="5"/>
      <c r="L489" s="3"/>
      <c r="M489" s="3"/>
      <c r="N489" s="3"/>
      <c r="O489" s="3"/>
      <c r="P489" s="3"/>
      <c r="Q489" s="3"/>
      <c r="R489" s="3"/>
    </row>
    <row r="490" spans="1:18" s="47" customFormat="1" x14ac:dyDescent="0.2">
      <c r="A490" s="1"/>
      <c r="B490" s="1"/>
      <c r="C490" s="2"/>
      <c r="D490" s="3"/>
      <c r="E490" s="1"/>
      <c r="F490" s="1"/>
      <c r="G490" s="1"/>
      <c r="H490" s="1"/>
      <c r="I490" s="1"/>
      <c r="J490" s="87"/>
      <c r="K490" s="87"/>
      <c r="L490" s="1"/>
      <c r="M490" s="1"/>
      <c r="N490" s="1"/>
      <c r="O490" s="1"/>
      <c r="P490" s="1"/>
      <c r="Q490" s="1"/>
      <c r="R490" s="1"/>
    </row>
  </sheetData>
  <mergeCells count="2">
    <mergeCell ref="B2:R2"/>
    <mergeCell ref="B3:R5"/>
  </mergeCells>
  <hyperlinks>
    <hyperlink ref="R74" r:id="rId1" xr:uid="{9DBCFFBC-317B-4F6E-9EC1-9894DCF8CAF1}"/>
    <hyperlink ref="R176" r:id="rId2" xr:uid="{B49A313C-C351-49FD-BB17-ED2CFFCA43A5}"/>
    <hyperlink ref="R177" r:id="rId3" xr:uid="{D2D15096-2915-4F0F-BFB7-2CF9220C9324}"/>
    <hyperlink ref="R182" r:id="rId4" xr:uid="{2DEF7519-DD19-4EC2-BB32-7883704D2E37}"/>
    <hyperlink ref="R191" r:id="rId5" xr:uid="{387053D7-96AE-4ADD-BB30-BCF74D6EDBD0}"/>
    <hyperlink ref="R228" r:id="rId6" xr:uid="{085FDEDB-EB2E-4B66-BBF3-F8784221D640}"/>
    <hyperlink ref="R230" r:id="rId7" xr:uid="{8A740B60-B6CE-4BCF-A074-F9128F7C7BFF}"/>
    <hyperlink ref="R233" r:id="rId8" xr:uid="{68C08AA6-C57C-4E6F-8950-F10E2CAFB4D4}"/>
    <hyperlink ref="R238" r:id="rId9" xr:uid="{9E98E011-6E8F-480E-9C89-2B5B4C23C0C6}"/>
    <hyperlink ref="R109" r:id="rId10" xr:uid="{41AF5B14-F7AF-43E4-8435-70476193D377}"/>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2021-12-09T21:08:26Z</dcterms:created>
  <dcterms:modified xsi:type="dcterms:W3CDTF">2021-12-09T21:14:54Z</dcterms:modified>
</cp:coreProperties>
</file>