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USUARIO\Desktop\"/>
    </mc:Choice>
  </mc:AlternateContent>
  <xr:revisionPtr revIDLastSave="0" documentId="13_ncr:1_{02883E59-818C-4301-9BB1-4ACDF27DA93D}" xr6:coauthVersionLast="46" xr6:coauthVersionMax="46" xr10:uidLastSave="{00000000-0000-0000-0000-000000000000}"/>
  <bookViews>
    <workbookView xWindow="-120" yWindow="-120" windowWidth="29040" windowHeight="15840" xr2:uid="{00000000-000D-0000-FFFF-FFFF00000000}"/>
  </bookViews>
  <sheets>
    <sheet name="Adquisiciones " sheetId="4" r:id="rId1"/>
    <sheet name="Código UNSPSC" sheetId="3" r:id="rId2"/>
  </sheets>
  <definedNames>
    <definedName name="_xlnm._FilterDatabase" localSheetId="0" hidden="1">'Adquisiciones '!$A$6:$AA$6</definedName>
    <definedName name="_xlnm.Print_Titles" localSheetId="0">'Adquisiciones '!$2:$6</definedName>
  </definedNames>
  <calcPr calcId="191029"/>
</workbook>
</file>

<file path=xl/calcChain.xml><?xml version="1.0" encoding="utf-8"?>
<calcChain xmlns="http://schemas.openxmlformats.org/spreadsheetml/2006/main">
  <c r="K144" i="4" l="1"/>
  <c r="J101" i="4" l="1"/>
  <c r="J137" i="4"/>
  <c r="J134" i="4" l="1"/>
  <c r="K134" i="4" s="1"/>
  <c r="K133" i="4"/>
  <c r="K131" i="4"/>
  <c r="K130" i="4"/>
  <c r="K129" i="4"/>
  <c r="K128" i="4"/>
  <c r="K127" i="4"/>
  <c r="K126" i="4"/>
  <c r="K125" i="4"/>
  <c r="K124" i="4"/>
  <c r="K123" i="4"/>
  <c r="K122" i="4"/>
  <c r="K121" i="4"/>
  <c r="K120" i="4"/>
  <c r="J120" i="4"/>
  <c r="K119" i="4"/>
  <c r="J119" i="4"/>
  <c r="K117" i="4"/>
  <c r="J117" i="4"/>
  <c r="K116" i="4"/>
  <c r="J116" i="4"/>
  <c r="J112" i="4"/>
  <c r="J111" i="4"/>
  <c r="J109" i="4"/>
  <c r="J108" i="4"/>
  <c r="J107" i="4"/>
  <c r="J106" i="4"/>
  <c r="J105" i="4"/>
  <c r="J104" i="4"/>
  <c r="J103" i="4"/>
  <c r="J102" i="4"/>
  <c r="J100" i="4"/>
  <c r="J99" i="4"/>
  <c r="J98" i="4"/>
  <c r="J97" i="4"/>
  <c r="J96" i="4"/>
  <c r="J95" i="4"/>
  <c r="K91" i="4" l="1"/>
  <c r="J91" i="4"/>
  <c r="K88" i="4"/>
  <c r="J88" i="4"/>
  <c r="K78" i="4"/>
  <c r="J78" i="4"/>
  <c r="J71" i="4"/>
  <c r="J70" i="4"/>
  <c r="J66" i="4"/>
  <c r="J65" i="4"/>
  <c r="J64" i="4"/>
  <c r="J63" i="4"/>
  <c r="J62" i="4"/>
  <c r="J61" i="4"/>
  <c r="J60" i="4"/>
  <c r="J59" i="4"/>
  <c r="J58" i="4"/>
  <c r="J57" i="4"/>
  <c r="J56" i="4"/>
  <c r="J55" i="4"/>
  <c r="J54" i="4"/>
  <c r="J53" i="4"/>
  <c r="J52" i="4"/>
  <c r="J51" i="4"/>
  <c r="J50" i="4"/>
  <c r="J49" i="4"/>
  <c r="J47" i="4"/>
  <c r="J43" i="4"/>
  <c r="J42" i="4"/>
  <c r="J40" i="4"/>
  <c r="J39" i="4"/>
  <c r="J37" i="4"/>
  <c r="J36" i="4"/>
  <c r="J35" i="4"/>
  <c r="J34" i="4"/>
  <c r="J33" i="4"/>
  <c r="J32" i="4"/>
  <c r="J31" i="4"/>
  <c r="J30" i="4"/>
  <c r="J29" i="4"/>
  <c r="J28" i="4"/>
  <c r="J27" i="4"/>
  <c r="J26" i="4"/>
  <c r="J25" i="4"/>
  <c r="J24" i="4"/>
  <c r="J23" i="4"/>
  <c r="J21" i="4"/>
  <c r="J20" i="4"/>
  <c r="J19" i="4"/>
  <c r="J18" i="4"/>
  <c r="J1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ADMDAD02</author>
    <author>ADMALM07</author>
    <author>AD1GAM01</author>
    <author>ADMBIO05</author>
    <author>ADMBIO04</author>
    <author>ASIDSC03</author>
    <author>ASIDSC01</author>
    <author>ADMBOD01</author>
  </authors>
  <commentList>
    <comment ref="B6" authorId="0" shapeId="0" xr:uid="{00000000-0006-0000-0000-000001000000}">
      <text>
        <r>
          <rPr>
            <b/>
            <sz val="9"/>
            <color indexed="81"/>
            <rFont val="Tahoma"/>
            <family val="2"/>
          </rPr>
          <t>Código unspsc:</t>
        </r>
        <r>
          <rPr>
            <sz val="9"/>
            <color indexed="81"/>
            <rFont val="Tahoma"/>
            <family val="2"/>
          </rPr>
          <t xml:space="preserve">
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7000000}">
      <text>
        <r>
          <rPr>
            <b/>
            <sz val="9"/>
            <color indexed="81"/>
            <rFont val="Tahoma"/>
            <family val="2"/>
          </rPr>
          <t>Modalidad de Seleccion:</t>
        </r>
        <r>
          <rPr>
            <sz val="9"/>
            <color indexed="81"/>
            <rFont val="Tahoma"/>
            <family val="2"/>
          </rPr>
          <t xml:space="preserve">
ESTO SERA DEFINIDO POR CONTRATACION
</t>
        </r>
      </text>
    </comment>
    <comment ref="I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J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K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L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M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N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O6" authorId="1" shapeId="0" xr:uid="{00000000-0006-0000-0000-00000E000000}">
      <text>
        <r>
          <rPr>
            <b/>
            <sz val="9"/>
            <color indexed="81"/>
            <rFont val="Tahoma"/>
            <family val="2"/>
          </rPr>
          <t>Ubicación:</t>
        </r>
        <r>
          <rPr>
            <sz val="9"/>
            <color indexed="81"/>
            <rFont val="Tahoma"/>
            <family val="2"/>
          </rPr>
          <t xml:space="preserve">
 </t>
        </r>
      </text>
    </comment>
    <comment ref="P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Q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R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J14" authorId="3" shapeId="0" xr:uid="{00000000-0006-0000-0000-000012000000}">
      <text>
        <r>
          <rPr>
            <b/>
            <sz val="9"/>
            <color rgb="FF000000"/>
            <rFont val="Tahoma"/>
            <family val="2"/>
          </rPr>
          <t>ADMDAD02:</t>
        </r>
        <r>
          <rPr>
            <sz val="9"/>
            <color rgb="FF000000"/>
            <rFont val="Tahoma"/>
            <family val="2"/>
          </rPr>
          <t xml:space="preserve">
</t>
        </r>
        <r>
          <rPr>
            <sz val="9"/>
            <color rgb="FF000000"/>
            <rFont val="Tahoma"/>
            <family val="2"/>
          </rPr>
          <t xml:space="preserve">
</t>
        </r>
        <r>
          <rPr>
            <sz val="9"/>
            <color rgb="FF000000"/>
            <rFont val="Tahoma"/>
            <family val="2"/>
          </rPr>
          <t xml:space="preserve">ESTUDIO MERCADO REALIZADO CORTE A NOV 2021 DEFINE EL COSTO PROMEDIO DEL CONSUMO PARA LA SUBRED EN $22 MILLONES 
</t>
        </r>
      </text>
    </comment>
    <comment ref="K14" authorId="4" shapeId="0" xr:uid="{00000000-0006-0000-0000-000013000000}">
      <text>
        <r>
          <rPr>
            <sz val="9"/>
            <color indexed="81"/>
            <rFont val="Tahoma"/>
            <family val="2"/>
          </rPr>
          <t xml:space="preserve">
ESTUDIO MERCADO REALOZADO CORTE A NOV 2021 DEFINE EL COSTO PROMEDIO DEL CONSUMO PARA LA SUBRED EN $22 MILLONES 
</t>
        </r>
      </text>
    </comment>
    <comment ref="C18" authorId="3" shapeId="0" xr:uid="{00000000-0006-0000-0000-000014000000}">
      <text>
        <r>
          <rPr>
            <b/>
            <sz val="9"/>
            <color rgb="FF000000"/>
            <rFont val="Tahoma"/>
            <family val="2"/>
          </rPr>
          <t>ADMDAD02:</t>
        </r>
        <r>
          <rPr>
            <sz val="9"/>
            <color rgb="FF000000"/>
            <rFont val="Tahoma"/>
            <family val="2"/>
          </rPr>
          <t xml:space="preserve">
</t>
        </r>
        <r>
          <rPr>
            <sz val="9"/>
            <color rgb="FF000000"/>
            <rFont val="Tahoma"/>
            <family val="2"/>
          </rPr>
          <t>PROCESO QUE VIENE DESDE LA VIGENCIA 2019 Y SE REQUIERE PARA EL 2022</t>
        </r>
      </text>
    </comment>
    <comment ref="C19" authorId="3" shapeId="0" xr:uid="{00000000-0006-0000-0000-000015000000}">
      <text>
        <r>
          <rPr>
            <b/>
            <sz val="9"/>
            <color rgb="FF000000"/>
            <rFont val="Tahoma"/>
            <family val="2"/>
          </rPr>
          <t>ADMDAD02:</t>
        </r>
        <r>
          <rPr>
            <sz val="9"/>
            <color rgb="FF000000"/>
            <rFont val="Tahoma"/>
            <family val="2"/>
          </rPr>
          <t xml:space="preserve">
</t>
        </r>
        <r>
          <rPr>
            <sz val="9"/>
            <color rgb="FF000000"/>
            <rFont val="Tahoma"/>
            <family val="2"/>
          </rPr>
          <t>PROCESO QUE VIENE DESDE LA VIGENCIA 2019 Y SE REQUIERE PARA EL 2022</t>
        </r>
      </text>
    </comment>
    <comment ref="C28" authorId="3" shapeId="0" xr:uid="{00000000-0006-0000-0000-000016000000}">
      <text>
        <r>
          <rPr>
            <b/>
            <sz val="9"/>
            <color rgb="FF000000"/>
            <rFont val="Tahoma"/>
            <family val="2"/>
          </rPr>
          <t>ADMDAD02:</t>
        </r>
        <r>
          <rPr>
            <sz val="9"/>
            <color rgb="FF000000"/>
            <rFont val="Tahoma"/>
            <family val="2"/>
          </rPr>
          <t xml:space="preserve">
</t>
        </r>
        <r>
          <rPr>
            <sz val="9"/>
            <color rgb="FF000000"/>
            <rFont val="Tahoma"/>
            <family val="2"/>
          </rPr>
          <t>PROCESO QUE VIENE DESDE LA VIGENCIA 2020 Y SE REQUIERE PARA EL 2022</t>
        </r>
      </text>
    </comment>
    <comment ref="J42" authorId="5" shapeId="0" xr:uid="{00000000-0006-0000-0000-000017000000}">
      <text>
        <r>
          <rPr>
            <b/>
            <sz val="9"/>
            <color indexed="81"/>
            <rFont val="Tahoma"/>
            <family val="2"/>
          </rPr>
          <t>AD1GAM01:</t>
        </r>
        <r>
          <rPr>
            <sz val="9"/>
            <color indexed="81"/>
            <rFont val="Tahoma"/>
            <family val="2"/>
          </rPr>
          <t xml:space="preserve">
El valor es proyectado de acuerdo al valor del proceso precontractual vigente, ya que este no ha sido notificado por parte de contratacion para supervision del area no se ha generado ejecucion del mismo
</t>
        </r>
      </text>
    </comment>
    <comment ref="C50" authorId="6" shapeId="0" xr:uid="{00000000-0006-0000-0000-000018000000}">
      <text>
        <r>
          <rPr>
            <b/>
            <sz val="9"/>
            <color rgb="FF000000"/>
            <rFont val="Tahoma"/>
            <family val="2"/>
          </rPr>
          <t>ADMBIO05:</t>
        </r>
        <r>
          <rPr>
            <sz val="9"/>
            <color rgb="FF000000"/>
            <rFont val="Tahoma"/>
            <family val="2"/>
          </rPr>
          <t xml:space="preserve">
</t>
        </r>
        <r>
          <rPr>
            <sz val="9"/>
            <color rgb="FF000000"/>
            <rFont val="Tahoma"/>
            <family val="2"/>
          </rPr>
          <t>EXCLUSIVIDAD DRAGER</t>
        </r>
      </text>
    </comment>
    <comment ref="C51" authorId="3" shapeId="0" xr:uid="{00000000-0006-0000-0000-000019000000}">
      <text>
        <r>
          <rPr>
            <b/>
            <sz val="9"/>
            <color rgb="FF000000"/>
            <rFont val="Tahoma"/>
            <family val="2"/>
          </rPr>
          <t>ADMDAD02:</t>
        </r>
        <r>
          <rPr>
            <sz val="9"/>
            <color rgb="FF000000"/>
            <rFont val="Tahoma"/>
            <family val="2"/>
          </rPr>
          <t xml:space="preserve">
</t>
        </r>
        <r>
          <rPr>
            <sz val="9"/>
            <color rgb="FF000000"/>
            <rFont val="Tahoma"/>
            <family val="2"/>
          </rPr>
          <t>Proceso que se llevo a cabo en la vigencia 2020</t>
        </r>
      </text>
    </comment>
    <comment ref="C55" authorId="6" shapeId="0" xr:uid="{00000000-0006-0000-0000-00001A000000}">
      <text>
        <r>
          <rPr>
            <b/>
            <sz val="9"/>
            <color indexed="81"/>
            <rFont val="Tahoma"/>
            <family val="2"/>
          </rPr>
          <t>ADMBIO05:</t>
        </r>
        <r>
          <rPr>
            <sz val="9"/>
            <color indexed="81"/>
            <rFont val="Tahoma"/>
            <family val="2"/>
          </rPr>
          <t xml:space="preserve">
EXCLUSIVIDAD NEUMOVENT</t>
        </r>
      </text>
    </comment>
    <comment ref="C56" authorId="6" shapeId="0" xr:uid="{00000000-0006-0000-0000-00001B000000}">
      <text>
        <r>
          <rPr>
            <b/>
            <sz val="9"/>
            <color indexed="81"/>
            <rFont val="Tahoma"/>
            <family val="2"/>
          </rPr>
          <t>ADMBIO05:</t>
        </r>
        <r>
          <rPr>
            <sz val="9"/>
            <color indexed="81"/>
            <rFont val="Tahoma"/>
            <family val="2"/>
          </rPr>
          <t xml:space="preserve">
EXCLUSIVIDAD EQUITRONIC</t>
        </r>
      </text>
    </comment>
    <comment ref="C58" authorId="6" shapeId="0" xr:uid="{00000000-0006-0000-0000-00001C000000}">
      <text>
        <r>
          <rPr>
            <b/>
            <sz val="9"/>
            <color indexed="81"/>
            <rFont val="Tahoma"/>
            <family val="2"/>
          </rPr>
          <t>ADMBIO05:</t>
        </r>
        <r>
          <rPr>
            <sz val="9"/>
            <color indexed="81"/>
            <rFont val="Tahoma"/>
            <family val="2"/>
          </rPr>
          <t xml:space="preserve">
OXISRVICIOS, PROCESO DE CERTIFICACION DE LA PLANTA</t>
        </r>
      </text>
    </comment>
    <comment ref="C61" authorId="6" shapeId="0" xr:uid="{00000000-0006-0000-0000-00001D000000}">
      <text>
        <r>
          <rPr>
            <b/>
            <sz val="9"/>
            <color indexed="81"/>
            <rFont val="Tahoma"/>
            <family val="2"/>
          </rPr>
          <t>ADMBIO05:</t>
        </r>
        <r>
          <rPr>
            <sz val="9"/>
            <color indexed="81"/>
            <rFont val="Tahoma"/>
            <family val="2"/>
          </rPr>
          <t xml:space="preserve">
EXCLUSIVIDAD ORBIDENTAL</t>
        </r>
      </text>
    </comment>
    <comment ref="C62" authorId="6" shapeId="0" xr:uid="{00000000-0006-0000-0000-00001E000000}">
      <text>
        <r>
          <rPr>
            <b/>
            <sz val="9"/>
            <color indexed="81"/>
            <rFont val="Tahoma"/>
            <family val="2"/>
          </rPr>
          <t>ADMBIO05:</t>
        </r>
        <r>
          <rPr>
            <sz val="9"/>
            <color indexed="81"/>
            <rFont val="Tahoma"/>
            <family val="2"/>
          </rPr>
          <t xml:space="preserve">
OXISRVICIOS, PROCESO DE CERTIFICACION DE LA PLANTA</t>
        </r>
      </text>
    </comment>
    <comment ref="C64" authorId="6" shapeId="0" xr:uid="{00000000-0006-0000-0000-00001F000000}">
      <text>
        <r>
          <rPr>
            <b/>
            <sz val="9"/>
            <color indexed="81"/>
            <rFont val="Tahoma"/>
            <family val="2"/>
          </rPr>
          <t>ADMBIO05:</t>
        </r>
        <r>
          <rPr>
            <sz val="9"/>
            <color indexed="81"/>
            <rFont val="Tahoma"/>
            <family val="2"/>
          </rPr>
          <t xml:space="preserve">
EXCLUSIVIDAD HOSPITECNICA</t>
        </r>
      </text>
    </comment>
    <comment ref="C65" authorId="6" shapeId="0" xr:uid="{00000000-0006-0000-0000-000020000000}">
      <text>
        <r>
          <rPr>
            <b/>
            <sz val="9"/>
            <color indexed="81"/>
            <rFont val="Tahoma"/>
            <family val="2"/>
          </rPr>
          <t>ADMBIO05:</t>
        </r>
        <r>
          <rPr>
            <sz val="9"/>
            <color indexed="81"/>
            <rFont val="Tahoma"/>
            <family val="2"/>
          </rPr>
          <t xml:space="preserve">
EXCLUSIVIDAD MACROSEARCH</t>
        </r>
      </text>
    </comment>
    <comment ref="C67" authorId="6" shapeId="0" xr:uid="{00000000-0006-0000-0000-000021000000}">
      <text>
        <r>
          <rPr>
            <b/>
            <sz val="9"/>
            <color indexed="81"/>
            <rFont val="Tahoma"/>
            <family val="2"/>
          </rPr>
          <t xml:space="preserve">ADMBIO05:EXCLUSIVIDAD J MEDICS
</t>
        </r>
      </text>
    </comment>
    <comment ref="C70" authorId="6" shapeId="0" xr:uid="{00000000-0006-0000-0000-000022000000}">
      <text>
        <r>
          <rPr>
            <b/>
            <sz val="9"/>
            <color indexed="81"/>
            <rFont val="Tahoma"/>
            <family val="2"/>
          </rPr>
          <t>ADMBIO05:</t>
        </r>
        <r>
          <rPr>
            <sz val="9"/>
            <color indexed="81"/>
            <rFont val="Tahoma"/>
            <family val="2"/>
          </rPr>
          <t xml:space="preserve">
EXCLUSIVIDAD CON MEDTRONIC</t>
        </r>
      </text>
    </comment>
    <comment ref="C71" authorId="7" shapeId="0" xr:uid="{00000000-0006-0000-0000-000023000000}">
      <text>
        <r>
          <rPr>
            <b/>
            <sz val="9"/>
            <color rgb="FF000000"/>
            <rFont val="Tahoma"/>
            <family val="2"/>
          </rPr>
          <t xml:space="preserve">ADMBIO04:
</t>
        </r>
        <r>
          <rPr>
            <b/>
            <sz val="9"/>
            <color rgb="FF000000"/>
            <rFont val="Tahoma"/>
            <family val="2"/>
          </rPr>
          <t>EXCLUSIVIDAD KAIKA</t>
        </r>
      </text>
    </comment>
    <comment ref="C72" authorId="7" shapeId="0" xr:uid="{00000000-0006-0000-0000-000024000000}">
      <text>
        <r>
          <rPr>
            <b/>
            <sz val="9"/>
            <color rgb="FF000000"/>
            <rFont val="Tahoma"/>
            <family val="2"/>
          </rPr>
          <t xml:space="preserve">ADMBIO04:
</t>
        </r>
        <r>
          <rPr>
            <b/>
            <sz val="9"/>
            <color rgb="FF000000"/>
            <rFont val="Tahoma"/>
            <family val="2"/>
          </rPr>
          <t>EXCLUSIVIDAD JOMEDICAL</t>
        </r>
      </text>
    </comment>
    <comment ref="C73" authorId="7" shapeId="0" xr:uid="{00000000-0006-0000-0000-000025000000}">
      <text>
        <r>
          <rPr>
            <b/>
            <sz val="9"/>
            <color rgb="FF000000"/>
            <rFont val="Tahoma"/>
            <family val="2"/>
          </rPr>
          <t xml:space="preserve">ADMBIO04:
</t>
        </r>
        <r>
          <rPr>
            <b/>
            <sz val="9"/>
            <color rgb="FF000000"/>
            <rFont val="Tahoma"/>
            <family val="2"/>
          </rPr>
          <t>EXCLUSIVIDAD LM INSTRUMENTS</t>
        </r>
      </text>
    </comment>
    <comment ref="C76" authorId="7" shapeId="0" xr:uid="{00000000-0006-0000-0000-000026000000}">
      <text>
        <r>
          <rPr>
            <b/>
            <sz val="9"/>
            <color rgb="FF000000"/>
            <rFont val="Tahoma"/>
            <family val="2"/>
          </rPr>
          <t xml:space="preserve">ADMBIO04:
</t>
        </r>
        <r>
          <rPr>
            <b/>
            <sz val="9"/>
            <color rgb="FF000000"/>
            <rFont val="Tahoma"/>
            <family val="2"/>
          </rPr>
          <t>EXCLUSIVIDAD LM INSTRUMENTS</t>
        </r>
      </text>
    </comment>
    <comment ref="J96" authorId="8" shapeId="0" xr:uid="{00000000-0006-0000-0000-000027000000}">
      <text>
        <r>
          <rPr>
            <b/>
            <sz val="9"/>
            <color rgb="FF000000"/>
            <rFont val="Tahoma"/>
            <family val="2"/>
          </rPr>
          <t>ASIDSC03:</t>
        </r>
        <r>
          <rPr>
            <sz val="9"/>
            <color rgb="FF000000"/>
            <rFont val="Tahoma"/>
            <family val="2"/>
          </rPr>
          <t xml:space="preserve">
</t>
        </r>
        <r>
          <rPr>
            <sz val="9"/>
            <color rgb="FF000000"/>
            <rFont val="Tahoma"/>
            <family val="2"/>
          </rPr>
          <t>se calculo sobre 700 mensuales, deberiamos subirlo?</t>
        </r>
      </text>
    </comment>
    <comment ref="C108" authorId="9" shapeId="0" xr:uid="{00000000-0006-0000-0000-000028000000}">
      <text>
        <r>
          <rPr>
            <b/>
            <sz val="9"/>
            <color indexed="81"/>
            <rFont val="Tahoma"/>
            <family val="2"/>
          </rPr>
          <t>ASIDSC01:</t>
        </r>
        <r>
          <rPr>
            <sz val="9"/>
            <color indexed="81"/>
            <rFont val="Tahoma"/>
            <family val="2"/>
          </rPr>
          <t xml:space="preserve">
SE PROYECTO SOBRE 450 MILLONES PORQUE EL PRESUPUESTO NO ALCANZABA PERO HAY DEMANDA INSATISFECHA Y ADEMAS SON ACTIVIDADES DE GRUPO QUIORURGICO LA MAYORIA. Y AUN CON LO APROBADO ES INSUFICIENTES PORQUE SON EL 90% AC TIVIDADES URGENTES</t>
        </r>
      </text>
    </comment>
    <comment ref="C109" authorId="9" shapeId="0" xr:uid="{00000000-0006-0000-0000-000029000000}">
      <text>
        <r>
          <rPr>
            <b/>
            <sz val="9"/>
            <color indexed="81"/>
            <rFont val="Tahoma"/>
            <family val="2"/>
          </rPr>
          <t>ASIDSC01:</t>
        </r>
        <r>
          <rPr>
            <sz val="9"/>
            <color indexed="81"/>
            <rFont val="Tahoma"/>
            <family val="2"/>
          </rPr>
          <t xml:space="preserve">
SE PROYECTO SOBRE 300 PORQUE EL PRESUPUESTO NO ALCANZABA PERO HAY DEMANDA INSATISFECHA Y ADEMAS SON ACTIVIDADES DE GRUPO QUIORURGICO LA MAYORIA.</t>
        </r>
      </text>
    </comment>
    <comment ref="C111" authorId="9" shapeId="0" xr:uid="{00000000-0006-0000-0000-00002A000000}">
      <text>
        <r>
          <rPr>
            <b/>
            <sz val="9"/>
            <color indexed="81"/>
            <rFont val="Tahoma"/>
            <family val="2"/>
          </rPr>
          <t>ASIDSC01:</t>
        </r>
        <r>
          <rPr>
            <sz val="9"/>
            <color indexed="81"/>
            <rFont val="Tahoma"/>
            <family val="2"/>
          </rPr>
          <t xml:space="preserve">
POR LA ALTA DEMANDA DEL SERVICIO DE ECOGRAFIAS QUE SE HA OBSERVADO Y DE ACUERDO A LA PRESCRIPCION POR PARTE DE PROFESIONALES MEDICOS, SE REQUIERE AMPLIAR LA OFERTA DE ESTE APOYO DIAGNOSTICO A TRAVES DE UN TERCERO, ADEMAS TENIENDO EN CUENTA QUE NO SE LOGRA CONSEGUIR RECURSO HUMANO DE RADIOLOGO PARA TRABAJAR EN LA SUDBRED SUR. POR LO ANTERIOR Y CON APROBACION DEL DR rEYES SUBGERENTE DE SERVICIOS SE PROYECTO REALIZAR 2000 ECOGRAFIAS MAS POR MES, CON UNA PROYECCION DE COSTO DE 30000 PESOS POR ECOGRAFIA GENERAL, YA SEA EN NUESTRAS INSTALACIONES O POR FUERA. ESTA ES UNA NUEVA NECESIDAD PARA DAR CUMPLIMIENTO A LA OPORTUNIDAD Y A QUE SE DEBEN DISMINUIR LAS MANIFESTACIONES DE PQRS POR FALTA DE OPORTUNIDAD. </t>
        </r>
      </text>
    </comment>
    <comment ref="C112" authorId="9" shapeId="0" xr:uid="{00000000-0006-0000-0000-00002B000000}">
      <text>
        <r>
          <rPr>
            <b/>
            <sz val="9"/>
            <color indexed="81"/>
            <rFont val="Tahoma"/>
            <family val="2"/>
          </rPr>
          <t>ASIDSC01:</t>
        </r>
        <r>
          <rPr>
            <sz val="9"/>
            <color indexed="81"/>
            <rFont val="Tahoma"/>
            <family val="2"/>
          </rPr>
          <t xml:space="preserve">
ESTA NO ES UN NUEVO SERVICIO SINO UN CAMBIO EN LA MODALIDAD DE CONTRATACION DEL SERVICIO. EN LA ACTUALIDAD SE CUENTA CON RADIOLOGOS CONTRATADOS PARA REALIZAR LA LECTURA PERO NO SE LOGRA CUMPLIR CON RESULTADOS OPORTUNOS DE LA LECTURA DE LAS IMAGENES DIAGNOSTICAS, POR LO ANTERIOR Y CON EL FIN DE DAR CUMPLIMIENTO SE REQUIERE CONTRATAR UN TERCERO QUE REALICE LECTURA Y EL PRESUPUESTO YA NO SERA POR CPS SINO PARA CONTRATO DELÑ MISMO. EL VALOR PROYECTADO ES SEGUN PROMEDIO DE LECTURAS NECESARIAS Y UN VALOR APROXIMADO DE COSTO EN EL MERCADO</t>
        </r>
      </text>
    </comment>
    <comment ref="E132" authorId="10" shapeId="0" xr:uid="{00000000-0006-0000-0000-00002C000000}">
      <text>
        <r>
          <rPr>
            <b/>
            <sz val="9"/>
            <color indexed="81"/>
            <rFont val="Tahoma"/>
            <family val="2"/>
          </rPr>
          <t>ADMBOD01:</t>
        </r>
        <r>
          <rPr>
            <sz val="9"/>
            <color indexed="81"/>
            <rFont val="Tahoma"/>
            <family val="2"/>
          </rPr>
          <t xml:space="preserve">
CONTRATO QUE DEBE INICIAR EN ENERO 2022
</t>
        </r>
      </text>
    </comment>
    <comment ref="E134" authorId="10" shapeId="0" xr:uid="{00000000-0006-0000-0000-00002D000000}">
      <text>
        <r>
          <rPr>
            <b/>
            <sz val="9"/>
            <color indexed="81"/>
            <rFont val="Tahoma"/>
            <family val="2"/>
          </rPr>
          <t>ADMBOD01:</t>
        </r>
        <r>
          <rPr>
            <sz val="9"/>
            <color indexed="81"/>
            <rFont val="Tahoma"/>
            <family val="2"/>
          </rPr>
          <t xml:space="preserve">
TENER EN CUENTA QUE LOS ARRIENDOS GENERAN INCREMENTO ANUAL </t>
        </r>
      </text>
    </comment>
  </commentList>
</comments>
</file>

<file path=xl/sharedStrings.xml><?xml version="1.0" encoding="utf-8"?>
<sst xmlns="http://schemas.openxmlformats.org/spreadsheetml/2006/main" count="109347" uniqueCount="108064">
  <si>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</si>
  <si>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</si>
  <si>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</si>
  <si>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</si>
  <si>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</si>
  <si>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</si>
  <si>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</si>
  <si>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</si>
  <si>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</si>
  <si>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</si>
  <si>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</si>
  <si>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</si>
  <si>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</si>
  <si>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</si>
  <si>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</si>
  <si>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</si>
  <si>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</si>
  <si>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</si>
  <si>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</si>
  <si>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</si>
  <si>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</si>
  <si>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</si>
  <si>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</si>
  <si>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</si>
  <si>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</si>
  <si>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</si>
  <si>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</si>
  <si>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</si>
  <si>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</si>
  <si>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</si>
  <si>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</si>
  <si>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</si>
  <si>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</si>
  <si>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</si>
  <si>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</si>
  <si>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</si>
  <si>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</si>
  <si>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</si>
  <si>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</si>
  <si>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</si>
  <si>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</si>
  <si>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</si>
  <si>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</si>
  <si>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</si>
  <si>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</si>
  <si>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</si>
  <si>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</si>
  <si>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</si>
  <si>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</si>
  <si>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</si>
  <si>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</si>
  <si>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</si>
  <si>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</si>
  <si>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</si>
  <si>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</si>
  <si>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</si>
  <si>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</si>
  <si>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</si>
  <si>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</si>
  <si>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</si>
  <si>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</si>
  <si>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</si>
  <si>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</si>
  <si>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</si>
  <si>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</si>
  <si>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</si>
  <si>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</si>
  <si>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</si>
  <si>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</si>
  <si>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</si>
  <si>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</si>
  <si>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</si>
  <si>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</si>
  <si>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</si>
  <si>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</si>
  <si>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</si>
  <si>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</si>
  <si>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</si>
  <si>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</si>
  <si>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</si>
  <si>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</si>
  <si>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</si>
  <si>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</si>
  <si>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</si>
  <si>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</si>
  <si>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</si>
  <si>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</si>
  <si>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</si>
  <si>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</si>
  <si>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</si>
  <si>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</si>
  <si>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</si>
  <si>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</si>
  <si>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</si>
  <si>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</si>
  <si>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</si>
  <si>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</si>
  <si>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</si>
  <si>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</si>
  <si>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</si>
  <si>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</si>
  <si>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</si>
  <si>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</si>
  <si>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</si>
  <si>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</si>
  <si>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</si>
  <si>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</si>
  <si>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</si>
  <si>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</si>
  <si>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</si>
  <si>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</si>
  <si>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</si>
  <si>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</si>
  <si>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</si>
  <si>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</si>
  <si>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</si>
  <si>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</si>
  <si>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</si>
  <si>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</si>
  <si>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</si>
  <si>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</si>
  <si>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</si>
  <si>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</si>
  <si>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</si>
  <si>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</si>
  <si>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</si>
  <si>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</si>
  <si>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</si>
  <si>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</si>
  <si>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</si>
  <si>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</si>
  <si>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</si>
  <si>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</si>
  <si>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</si>
  <si>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</si>
  <si>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</si>
  <si>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</si>
  <si>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</si>
  <si>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</si>
  <si>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</si>
  <si>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</si>
  <si>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</si>
  <si>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</si>
  <si>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</si>
  <si>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</si>
  <si>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</si>
  <si>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</si>
  <si>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</si>
  <si>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</si>
  <si>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</si>
  <si>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</si>
  <si>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</si>
  <si>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</si>
  <si>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</si>
  <si>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</si>
  <si>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</si>
  <si>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</si>
  <si>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</si>
  <si>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</si>
  <si>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</si>
  <si>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</si>
  <si>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</si>
  <si>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</si>
  <si>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</si>
  <si>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</si>
  <si>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</si>
  <si>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</si>
  <si>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</si>
  <si>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</si>
  <si>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</si>
  <si>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</si>
  <si>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</si>
  <si>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</si>
  <si>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</si>
  <si>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</si>
  <si>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</si>
  <si>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</si>
  <si>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</si>
  <si>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</si>
  <si>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</si>
  <si>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</si>
  <si>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</si>
  <si>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</si>
  <si>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</si>
  <si>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</si>
  <si>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</si>
  <si>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</si>
  <si>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</si>
  <si>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</si>
  <si>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</si>
  <si>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</si>
  <si>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</si>
  <si>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</si>
  <si>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</si>
  <si>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</si>
  <si>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</si>
  <si>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</si>
  <si>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</si>
  <si>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</si>
  <si>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</si>
  <si>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</si>
  <si>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</si>
  <si>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</si>
  <si>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</si>
  <si>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</si>
  <si>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</si>
  <si>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</si>
  <si>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</si>
  <si>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</si>
  <si>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</si>
  <si>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</si>
  <si>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</si>
  <si>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</si>
  <si>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</si>
  <si>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</si>
  <si>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</si>
  <si>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</si>
  <si>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</si>
  <si>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</si>
  <si>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</si>
  <si>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</si>
  <si>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</si>
  <si>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</si>
  <si>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</si>
  <si>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</si>
  <si>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</si>
  <si>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</si>
  <si>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</si>
  <si>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</si>
  <si>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</si>
  <si>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</si>
  <si>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</si>
  <si>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</si>
  <si>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</si>
  <si>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</si>
  <si>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</si>
  <si>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</si>
  <si>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</si>
  <si>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</si>
  <si>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</si>
  <si>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</si>
  <si>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</si>
  <si>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</si>
  <si>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</si>
  <si>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</si>
  <si>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</si>
  <si>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</si>
  <si>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</si>
  <si>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</si>
  <si>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</si>
  <si>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</si>
  <si>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</si>
  <si>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</si>
  <si>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</si>
  <si>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</si>
  <si>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</si>
  <si>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</si>
  <si>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</si>
  <si>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</si>
  <si>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</si>
  <si>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</si>
  <si>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</si>
  <si>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</si>
  <si>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</si>
  <si>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</si>
  <si>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</si>
  <si>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</si>
  <si>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</si>
  <si>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</si>
  <si>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</si>
  <si>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</si>
  <si>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</si>
  <si>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</si>
  <si>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</si>
  <si>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</si>
  <si>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</si>
  <si>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</si>
  <si>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</si>
  <si>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</si>
  <si>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</si>
  <si>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</si>
  <si>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</si>
  <si>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</si>
  <si>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</si>
  <si>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</si>
  <si>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</si>
  <si>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</si>
  <si>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</si>
  <si>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</si>
  <si>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</si>
  <si>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</si>
  <si>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</si>
  <si>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</si>
  <si>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</si>
  <si>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</si>
  <si>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</si>
  <si>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</si>
  <si>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</si>
  <si>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</si>
  <si>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</si>
  <si>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</si>
  <si>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</si>
  <si>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</si>
  <si>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</si>
  <si>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</si>
  <si>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</si>
  <si>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</si>
  <si>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</si>
  <si>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</si>
  <si>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</si>
  <si>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</si>
  <si>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</si>
  <si>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</si>
  <si>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</si>
  <si>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</si>
  <si>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</si>
  <si>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</si>
  <si>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</si>
  <si>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</si>
  <si>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</si>
  <si>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</si>
  <si>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</si>
  <si>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</si>
  <si>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</si>
  <si>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</si>
  <si>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</si>
  <si>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</si>
  <si>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</si>
  <si>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</si>
  <si>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</si>
  <si>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</si>
  <si>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</si>
  <si>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</si>
  <si>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</si>
  <si>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</si>
  <si>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</si>
  <si>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</si>
  <si>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</si>
  <si>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</si>
  <si>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</si>
  <si>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</si>
  <si>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</si>
  <si>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</si>
  <si>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</si>
  <si>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</si>
  <si>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</si>
  <si>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</si>
  <si>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</si>
  <si>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</si>
  <si>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</si>
  <si>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</si>
  <si>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</si>
  <si>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</si>
  <si>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</si>
  <si>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</si>
  <si>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</si>
  <si>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</si>
  <si>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</si>
  <si>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</si>
  <si>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</si>
  <si>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</si>
  <si>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</si>
  <si>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</si>
  <si>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</si>
  <si>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</si>
  <si>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</si>
  <si>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</si>
  <si>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</si>
  <si>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</si>
  <si>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</si>
  <si>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</si>
  <si>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</si>
  <si>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</si>
  <si>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</si>
  <si>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</si>
  <si>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</si>
  <si>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</si>
  <si>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</si>
  <si>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</si>
  <si>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</si>
  <si>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</si>
  <si>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</si>
  <si>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</si>
  <si>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</si>
  <si>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</si>
  <si>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</si>
  <si>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</si>
  <si>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</si>
  <si>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</si>
  <si>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</si>
  <si>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</si>
  <si>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</si>
  <si>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</si>
  <si>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</si>
  <si>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</si>
  <si>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</si>
  <si>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</si>
  <si>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</si>
  <si>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</si>
  <si>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</si>
  <si>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</si>
  <si>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</si>
  <si>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</si>
  <si>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</si>
  <si>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</si>
  <si>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</si>
  <si>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</si>
  <si>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</si>
  <si>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</si>
  <si>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</si>
  <si>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</si>
  <si>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</si>
  <si>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</si>
  <si>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</si>
  <si>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</si>
  <si>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</si>
  <si>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</si>
  <si>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</si>
  <si>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</si>
  <si>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</si>
  <si>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</si>
  <si>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</si>
  <si>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</si>
  <si>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</si>
  <si>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</si>
  <si>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</si>
  <si>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</si>
  <si>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</si>
  <si>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</si>
  <si>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</si>
  <si>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</si>
  <si>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</si>
  <si>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</si>
  <si>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</si>
  <si>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</si>
  <si>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</si>
  <si>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</si>
  <si>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</si>
  <si>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</si>
  <si>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</si>
  <si>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</si>
  <si>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</si>
  <si>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</si>
  <si>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</si>
  <si>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</si>
  <si>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</si>
  <si>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</si>
  <si>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</si>
  <si>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</si>
  <si>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</si>
  <si>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</si>
  <si>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</si>
  <si>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</si>
  <si>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</si>
  <si>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</si>
  <si>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</si>
  <si>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</si>
  <si>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</si>
  <si>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</si>
  <si>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</si>
  <si>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</si>
  <si>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</si>
  <si>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</si>
  <si>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</si>
  <si>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</si>
  <si>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</si>
  <si>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</si>
  <si>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</si>
  <si>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</si>
  <si>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</si>
  <si>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</si>
  <si>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</si>
  <si>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</si>
  <si>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</si>
  <si>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</si>
  <si>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</si>
  <si>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</si>
  <si>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</si>
  <si>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</si>
  <si>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</si>
  <si>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</si>
  <si>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</si>
  <si>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</si>
  <si>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</si>
  <si>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</si>
  <si>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</si>
  <si>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</si>
  <si>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</si>
  <si>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</si>
  <si>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</si>
  <si>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</si>
  <si>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</si>
  <si>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</si>
  <si>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</si>
  <si>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</si>
  <si>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</si>
  <si>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</si>
  <si>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</si>
  <si>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</si>
  <si>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</si>
  <si>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</si>
  <si>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</si>
  <si>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</si>
  <si>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</si>
  <si>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</si>
  <si>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</si>
  <si>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</si>
  <si>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</si>
  <si>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</si>
  <si>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</si>
  <si>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</si>
  <si>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</si>
  <si>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</si>
  <si>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</si>
  <si>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</si>
  <si>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</si>
  <si>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</si>
  <si>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</si>
  <si>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</si>
  <si>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</si>
  <si>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</si>
  <si>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</si>
  <si>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</si>
  <si>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</si>
  <si>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</si>
  <si>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</si>
  <si>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</si>
  <si>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</si>
  <si>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</si>
  <si>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</si>
  <si>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</si>
  <si>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</si>
  <si>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</si>
  <si>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</si>
  <si>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</si>
  <si>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</si>
  <si>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</si>
  <si>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</si>
  <si>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</si>
  <si>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</si>
  <si>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</si>
  <si>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</si>
  <si>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</si>
  <si>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</si>
  <si>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</si>
  <si>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</si>
  <si>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</si>
  <si>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</si>
  <si>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</si>
  <si>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</si>
  <si>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</si>
  <si>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</si>
  <si>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</si>
  <si>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</si>
  <si>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</si>
  <si>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</si>
  <si>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</si>
  <si>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</si>
  <si>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</si>
  <si>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</si>
  <si>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</si>
  <si>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</si>
  <si>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</si>
  <si>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</si>
  <si>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</si>
  <si>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</si>
  <si>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</si>
  <si>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</si>
  <si>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</si>
  <si>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</si>
  <si>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</si>
  <si>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</si>
  <si>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</si>
  <si>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</si>
  <si>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</si>
  <si>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</si>
  <si>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</si>
  <si>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</si>
  <si>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</si>
  <si>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</si>
  <si>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</si>
  <si>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</si>
  <si>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</si>
  <si>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</si>
  <si>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</si>
  <si>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</si>
  <si>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</si>
  <si>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</si>
  <si>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</si>
  <si>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</si>
  <si>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</si>
  <si>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</si>
  <si>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</si>
  <si>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</si>
  <si>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</si>
  <si>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</si>
  <si>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</si>
  <si>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</si>
  <si>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</si>
  <si>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</si>
  <si>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</si>
  <si>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</si>
  <si>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</si>
  <si>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</si>
  <si>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</si>
  <si>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</si>
  <si>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</si>
  <si>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</si>
  <si>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</si>
  <si>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</si>
  <si>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</si>
  <si>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</si>
  <si>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</si>
  <si>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</si>
  <si>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</si>
  <si>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</si>
  <si>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</si>
  <si>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</si>
  <si>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</si>
  <si>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</si>
  <si>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</si>
  <si>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</si>
  <si>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</si>
  <si>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</si>
  <si>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</si>
  <si>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</si>
  <si>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</si>
  <si>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</si>
  <si>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</si>
  <si>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</si>
  <si>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</si>
  <si>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</si>
  <si>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</si>
  <si>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</si>
  <si>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</si>
  <si>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</si>
  <si>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</si>
  <si>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</si>
  <si>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</si>
  <si>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</si>
  <si>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</si>
  <si>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</si>
  <si>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</si>
  <si>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</si>
  <si>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</si>
  <si>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</si>
  <si>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</si>
  <si>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</si>
  <si>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</si>
  <si>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</si>
  <si>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</si>
  <si>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</si>
  <si>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</si>
  <si>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</si>
  <si>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</si>
  <si>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</si>
  <si>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</si>
  <si>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</si>
  <si>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</si>
  <si>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</si>
  <si>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</si>
  <si>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</si>
  <si>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</si>
  <si>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</si>
  <si>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</si>
  <si>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</si>
  <si>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</si>
  <si>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</si>
  <si>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</si>
  <si>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</si>
  <si>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</si>
  <si>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</si>
  <si>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</si>
  <si>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</si>
  <si>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</si>
  <si>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</si>
  <si>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</si>
  <si>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</si>
  <si>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</si>
  <si>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</si>
  <si>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</si>
  <si>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</si>
  <si>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</si>
  <si>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</si>
  <si>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</si>
  <si>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</si>
  <si>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</si>
  <si>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</si>
  <si>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</si>
  <si>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</si>
  <si>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</si>
  <si>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</si>
  <si>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</si>
  <si>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</si>
  <si>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</si>
  <si>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</si>
  <si>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</si>
  <si>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</si>
  <si>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</si>
  <si>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</si>
  <si>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</si>
  <si>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</si>
  <si>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</si>
  <si>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</si>
  <si>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</si>
  <si>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</si>
  <si>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</si>
  <si>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</si>
  <si>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</si>
  <si>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</si>
  <si>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</si>
  <si>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</si>
  <si>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</si>
  <si>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</si>
  <si>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</si>
  <si>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</si>
  <si>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</si>
  <si>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</si>
  <si>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</si>
  <si>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</si>
  <si>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</si>
  <si>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</si>
  <si>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</si>
  <si>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</si>
  <si>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</si>
  <si>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</si>
  <si>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</si>
  <si>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</si>
  <si>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</si>
  <si>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</si>
  <si>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</si>
  <si>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</si>
  <si>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</si>
  <si>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</si>
  <si>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</si>
  <si>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</si>
  <si>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</si>
  <si>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</si>
  <si>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</si>
  <si>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</si>
  <si>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</si>
  <si>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</si>
  <si>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</si>
  <si>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</si>
  <si>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</si>
  <si>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</si>
  <si>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</si>
  <si>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</si>
  <si>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</si>
  <si>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</si>
  <si>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</si>
  <si>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</si>
  <si>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</si>
  <si>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</si>
  <si>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</si>
  <si>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</si>
  <si>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</si>
  <si>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</si>
  <si>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</si>
  <si>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</si>
  <si>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</si>
  <si>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</si>
  <si>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</si>
  <si>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</si>
  <si>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</si>
  <si>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</si>
  <si>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</si>
  <si>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</si>
  <si>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</si>
  <si>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</si>
  <si>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</si>
  <si>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</si>
  <si>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</si>
  <si>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</si>
  <si>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</si>
  <si>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</si>
  <si>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</si>
  <si>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</si>
  <si>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</si>
  <si>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</si>
  <si>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</si>
  <si>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</si>
  <si>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</si>
  <si>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</si>
  <si>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</si>
  <si>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</si>
  <si>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</si>
  <si>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</si>
  <si>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</si>
  <si>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</si>
  <si>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</si>
  <si>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</si>
  <si>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</si>
  <si>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</si>
  <si>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</si>
  <si>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</si>
  <si>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</si>
  <si>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</si>
  <si>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</si>
  <si>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</si>
  <si>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</si>
  <si>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</si>
  <si>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</si>
  <si>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</si>
  <si>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</si>
  <si>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</si>
  <si>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</si>
  <si>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</si>
  <si>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</si>
  <si>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</si>
  <si>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</si>
  <si>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</si>
  <si>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</si>
  <si>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</si>
  <si>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</si>
  <si>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</si>
  <si>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</si>
  <si>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</si>
  <si>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</si>
  <si>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</si>
  <si>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</si>
  <si>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</si>
  <si>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</si>
  <si>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</si>
  <si>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</si>
  <si>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</si>
  <si>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</si>
  <si>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</si>
  <si>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</si>
  <si>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</si>
  <si>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</si>
  <si>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</si>
  <si>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</si>
  <si>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</si>
  <si>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</si>
  <si>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</si>
  <si>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</si>
  <si>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</si>
  <si>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</si>
  <si>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</si>
  <si>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</si>
  <si>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</si>
  <si>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</si>
  <si>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</si>
  <si>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</si>
  <si>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</si>
  <si>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</si>
  <si>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</si>
  <si>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</si>
  <si>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</si>
  <si>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</si>
  <si>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</si>
  <si>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</si>
  <si>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</si>
  <si>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</si>
  <si>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</si>
  <si>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</si>
  <si>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</si>
  <si>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</si>
  <si>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</si>
  <si>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</si>
  <si>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</si>
  <si>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</si>
  <si>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</si>
  <si>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</si>
  <si>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</si>
  <si>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</si>
  <si>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</si>
  <si>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</si>
  <si>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</si>
  <si>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</si>
  <si>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</si>
  <si>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</si>
  <si>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</si>
  <si>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</si>
  <si>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</si>
  <si>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</si>
  <si>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</si>
  <si>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</si>
  <si>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</si>
  <si>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</si>
  <si>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</si>
  <si>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</si>
  <si>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</si>
  <si>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</si>
  <si>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</si>
  <si>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</si>
  <si>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</si>
  <si>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</si>
  <si>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</si>
  <si>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</si>
  <si>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</si>
  <si>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</si>
  <si>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</si>
  <si>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</si>
  <si>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</si>
  <si>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</si>
  <si>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</si>
  <si>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</si>
  <si>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</si>
  <si>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</si>
  <si>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</si>
  <si>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</si>
  <si>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</si>
  <si>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</si>
  <si>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</si>
  <si>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</si>
  <si>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</si>
  <si>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</si>
  <si>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</si>
  <si>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</si>
  <si>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</si>
  <si>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</si>
  <si>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</si>
  <si>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</si>
  <si>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</si>
  <si>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</si>
  <si>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</si>
  <si>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</si>
  <si>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</si>
  <si>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</si>
  <si>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</si>
  <si>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</si>
  <si>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</si>
  <si>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</si>
  <si>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</si>
  <si>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</si>
  <si>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</si>
  <si>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</si>
  <si>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</si>
  <si>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</si>
  <si>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</si>
  <si>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</si>
  <si>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</si>
  <si>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</si>
  <si>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</si>
  <si>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</si>
  <si>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</si>
  <si>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</si>
  <si>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</si>
  <si>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</si>
  <si>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</si>
  <si>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</si>
  <si>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</si>
  <si>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</si>
  <si>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</si>
  <si>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</si>
  <si>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</si>
  <si>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</si>
  <si>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</si>
  <si>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</si>
  <si>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</si>
  <si>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</si>
  <si>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</si>
  <si>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</si>
  <si>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</si>
  <si>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</si>
  <si>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</si>
  <si>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</si>
  <si>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</si>
  <si>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</si>
  <si>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</si>
  <si>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</si>
  <si>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</si>
  <si>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</si>
  <si>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</si>
  <si>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</si>
  <si>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</si>
  <si>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</si>
  <si>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</si>
  <si>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</si>
  <si>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</si>
  <si>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</si>
  <si>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</si>
  <si>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</si>
  <si>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</si>
  <si>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</si>
  <si>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</si>
  <si>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</si>
  <si>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</si>
  <si>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</si>
  <si>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</si>
  <si>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</si>
  <si>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</si>
  <si>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</si>
  <si>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</si>
  <si>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</si>
  <si>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</si>
  <si>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</si>
  <si>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</si>
  <si>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</si>
  <si>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</si>
  <si>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</si>
  <si>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</si>
  <si>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</si>
  <si>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</si>
  <si>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</si>
  <si>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</si>
  <si>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</si>
  <si>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</si>
  <si>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</si>
  <si>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</si>
  <si>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</si>
  <si>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</si>
  <si>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</si>
  <si>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</si>
  <si>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</si>
  <si>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</si>
  <si>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</si>
  <si>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</si>
  <si>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</si>
  <si>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</si>
  <si>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</si>
  <si>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</si>
  <si>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</si>
  <si>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</si>
  <si>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</si>
  <si>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</si>
  <si>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</si>
  <si>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</si>
  <si>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</si>
  <si>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</si>
  <si>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</si>
  <si>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</si>
  <si>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</si>
  <si>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</si>
  <si>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</si>
  <si>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</si>
  <si>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</si>
  <si>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</si>
  <si>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</si>
  <si>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</si>
  <si>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</si>
  <si>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</si>
  <si>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</si>
  <si>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</si>
  <si>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</si>
  <si>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</si>
  <si>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</si>
  <si>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</si>
  <si>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</si>
  <si>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</si>
  <si>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</si>
  <si>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</si>
  <si>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</si>
  <si>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</si>
  <si>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</si>
  <si>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</si>
  <si>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</si>
  <si>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</si>
  <si>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</si>
  <si>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</si>
  <si>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</si>
  <si>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</si>
  <si>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</si>
  <si>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</si>
  <si>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</si>
  <si>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</si>
  <si>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</si>
  <si>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</si>
  <si>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</si>
  <si>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</si>
  <si>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</si>
  <si>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</si>
  <si>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</si>
  <si>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</si>
  <si>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</si>
  <si>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</si>
  <si>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</si>
  <si>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</si>
  <si>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</si>
  <si>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</si>
  <si>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</si>
  <si>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</si>
  <si>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</si>
  <si>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</si>
  <si>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</si>
  <si>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</si>
  <si>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</si>
  <si>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</si>
  <si>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</si>
  <si>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</si>
  <si>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</si>
  <si>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</si>
  <si>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</si>
  <si>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</si>
  <si>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</si>
  <si>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</si>
  <si>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</si>
  <si>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</si>
  <si>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</si>
  <si>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</si>
  <si>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</si>
  <si>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</si>
  <si>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</si>
  <si>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</si>
  <si>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</si>
  <si>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</si>
  <si>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</si>
  <si>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</si>
  <si>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</si>
  <si>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</si>
  <si>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</si>
  <si>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</si>
  <si>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</si>
  <si>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</si>
  <si>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</si>
  <si>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</si>
  <si>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</si>
  <si>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</si>
  <si>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</si>
  <si>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</si>
  <si>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</si>
  <si>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</si>
  <si>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</si>
  <si>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</si>
  <si>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</si>
  <si>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</si>
  <si>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</si>
  <si>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</si>
  <si>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</si>
  <si>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</si>
  <si>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</si>
  <si>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</si>
  <si>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</si>
  <si>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</si>
  <si>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</si>
  <si>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</si>
  <si>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</si>
  <si>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</si>
  <si>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</si>
  <si>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</si>
  <si>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</si>
  <si>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</si>
  <si>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</si>
  <si>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</si>
  <si>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</si>
  <si>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</si>
  <si>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</si>
  <si>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</si>
  <si>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</si>
  <si>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</si>
  <si>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</si>
  <si>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</si>
  <si>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</si>
  <si>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</si>
  <si>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</si>
  <si>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</si>
  <si>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</si>
  <si>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</si>
  <si>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</si>
  <si>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</si>
  <si>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</si>
  <si>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</si>
  <si>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</si>
  <si>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</si>
  <si>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</si>
  <si>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</si>
  <si>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</si>
  <si>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</si>
  <si>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</si>
  <si>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</si>
  <si>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</si>
  <si>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</si>
  <si>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</si>
  <si>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</si>
  <si>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</si>
  <si>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</si>
  <si>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</si>
  <si>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</si>
  <si>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</si>
  <si>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</si>
  <si>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</si>
  <si>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</si>
  <si>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</si>
  <si>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</si>
  <si>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</si>
  <si>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</si>
  <si>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</si>
  <si>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</si>
  <si>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</si>
  <si>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</si>
  <si>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</si>
  <si>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</si>
  <si>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</si>
  <si>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</si>
  <si>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</si>
  <si>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</si>
  <si>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</si>
  <si>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</si>
  <si>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</si>
  <si>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</si>
  <si>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</si>
  <si>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</si>
  <si>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</si>
  <si>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</si>
  <si>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</si>
  <si>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</si>
  <si>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</si>
  <si>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</si>
  <si>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</si>
  <si>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</si>
  <si>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</si>
  <si>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</si>
  <si>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</si>
  <si>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</si>
  <si>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</si>
  <si>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</si>
  <si>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</si>
  <si>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</si>
  <si>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</si>
  <si>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</si>
  <si>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</si>
  <si>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</si>
  <si>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</si>
  <si>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</si>
  <si>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</si>
  <si>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</si>
  <si>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</si>
  <si>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</si>
  <si>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</si>
  <si>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</si>
  <si>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</si>
  <si>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</si>
  <si>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</si>
  <si>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</si>
  <si>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</si>
  <si>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</si>
  <si>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</si>
  <si>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</si>
  <si>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</si>
  <si>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</si>
  <si>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</si>
  <si>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</si>
  <si>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</si>
  <si>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</si>
  <si>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</si>
  <si>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</si>
  <si>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</si>
  <si>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</si>
  <si>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</si>
  <si>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</si>
  <si>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</si>
  <si>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</si>
  <si>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</si>
  <si>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</si>
  <si>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</si>
  <si>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</si>
  <si>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</si>
  <si>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</si>
  <si>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</si>
  <si>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</si>
  <si>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</si>
  <si>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</si>
  <si>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</si>
  <si>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</si>
  <si>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</si>
  <si>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</si>
  <si>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</si>
  <si>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</si>
  <si>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</si>
  <si>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</si>
  <si>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</si>
  <si>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</si>
  <si>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</si>
  <si>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</si>
  <si>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</si>
  <si>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</si>
  <si>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</si>
  <si>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</si>
  <si>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</si>
  <si>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</si>
  <si>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</si>
  <si>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</si>
  <si>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</si>
  <si>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</si>
  <si>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</si>
  <si>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</si>
  <si>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</si>
  <si>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</si>
  <si>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</si>
  <si>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</si>
  <si>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</si>
  <si>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</si>
  <si>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</si>
  <si>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</si>
  <si>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</si>
  <si>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</si>
  <si>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</si>
  <si>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</si>
  <si>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</si>
  <si>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</si>
  <si>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</si>
  <si>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</si>
  <si>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</si>
  <si>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</si>
  <si>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</si>
  <si>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</si>
  <si>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</si>
  <si>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</si>
  <si>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</si>
  <si>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</si>
  <si>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</si>
  <si>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</si>
  <si>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</si>
  <si>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</si>
  <si>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</si>
  <si>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</si>
  <si>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</si>
  <si>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</si>
  <si>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</si>
  <si>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</si>
  <si>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</si>
  <si>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</si>
  <si>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</si>
  <si>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</si>
  <si>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</si>
  <si>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</si>
  <si>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</si>
  <si>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</si>
  <si>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</si>
  <si>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</si>
  <si>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</si>
  <si>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</si>
  <si>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</si>
  <si>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</si>
  <si>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</si>
  <si>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</si>
  <si>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</si>
  <si>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</si>
  <si>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</si>
  <si>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</si>
  <si>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</si>
  <si>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</si>
  <si>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</si>
  <si>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</si>
  <si>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</si>
  <si>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</si>
  <si>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</si>
  <si>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</si>
  <si>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</si>
  <si>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</si>
  <si>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</si>
  <si>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</si>
  <si>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</si>
  <si>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</si>
  <si>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</si>
  <si>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</si>
  <si>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</si>
  <si>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</si>
  <si>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</si>
  <si>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</si>
  <si>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</si>
  <si>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</si>
  <si>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</si>
  <si>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</si>
  <si>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</si>
  <si>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</si>
  <si>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</si>
  <si>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</si>
  <si>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</si>
  <si>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</si>
  <si>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</si>
  <si>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</si>
  <si>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</si>
  <si>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</si>
  <si>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</si>
  <si>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</si>
  <si>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</si>
  <si>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</si>
  <si>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</si>
  <si>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</si>
  <si>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</si>
  <si>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</si>
  <si>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</si>
  <si>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</si>
  <si>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</si>
  <si>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</si>
  <si>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</si>
  <si>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</si>
  <si>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</si>
  <si>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</si>
  <si>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</si>
  <si>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</si>
  <si>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</si>
  <si>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</si>
  <si>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</si>
  <si>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</si>
  <si>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</si>
  <si>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</si>
  <si>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</si>
  <si>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</si>
  <si>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</si>
  <si>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</si>
  <si>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</si>
  <si>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</si>
  <si>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</si>
  <si>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</si>
  <si>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</si>
  <si>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</si>
  <si>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</si>
  <si>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</si>
  <si>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</si>
  <si>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</si>
  <si>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</si>
  <si>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</si>
  <si>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</si>
  <si>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</si>
  <si>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</si>
  <si>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</si>
  <si>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</si>
  <si>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</si>
  <si>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</si>
  <si>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</si>
  <si>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</si>
  <si>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</si>
  <si>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</si>
  <si>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</si>
  <si>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</si>
  <si>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</si>
  <si>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</si>
  <si>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</si>
  <si>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</si>
  <si>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</si>
  <si>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</si>
  <si>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</si>
  <si>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</si>
  <si>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</si>
  <si>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</si>
  <si>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</si>
  <si>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</si>
  <si>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</si>
  <si>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</si>
  <si>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</si>
  <si>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</si>
  <si>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</si>
  <si>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</si>
  <si>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</si>
  <si>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</si>
  <si>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</si>
  <si>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</si>
  <si>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</si>
  <si>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</si>
  <si>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</si>
  <si>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</si>
  <si>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</si>
  <si>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</si>
  <si>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</si>
  <si>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</si>
  <si>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</si>
  <si>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</si>
  <si>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</si>
  <si>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</si>
  <si>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</si>
  <si>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</si>
  <si>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</si>
  <si>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</si>
  <si>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</si>
  <si>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</si>
  <si>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</si>
  <si>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</si>
  <si>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</si>
  <si>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</si>
  <si>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</si>
  <si>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</si>
  <si>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</si>
  <si>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</si>
  <si>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</si>
  <si>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</si>
  <si>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</si>
  <si>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</si>
  <si>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</si>
  <si>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</si>
  <si>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</si>
  <si>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</si>
  <si>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</si>
  <si>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</si>
  <si>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</si>
  <si>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</si>
  <si>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</si>
  <si>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</si>
  <si>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</si>
  <si>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</si>
  <si>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</si>
  <si>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</si>
  <si>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</si>
  <si>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</si>
  <si>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</si>
  <si>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</si>
  <si>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</si>
  <si>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</si>
  <si>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</si>
  <si>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</si>
  <si>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</si>
  <si>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</si>
  <si>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</si>
  <si>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</si>
  <si>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</si>
  <si>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</si>
  <si>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</si>
  <si>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</si>
  <si>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</si>
  <si>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</si>
  <si>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</si>
  <si>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</si>
  <si>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</si>
  <si>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</si>
  <si>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</si>
  <si>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</si>
  <si>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</si>
  <si>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</si>
  <si>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</si>
  <si>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</si>
  <si>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</si>
  <si>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</si>
  <si>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</si>
  <si>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</si>
  <si>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</si>
  <si>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</si>
  <si>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</si>
  <si>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</si>
  <si>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</si>
  <si>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</si>
  <si>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</si>
  <si>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</si>
  <si>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</si>
  <si>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</si>
  <si>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</si>
  <si>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</si>
  <si>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</si>
  <si>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</si>
  <si>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</si>
  <si>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</si>
  <si>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</si>
  <si>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</si>
  <si>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</si>
  <si>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</si>
  <si>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</si>
  <si>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</si>
  <si>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</si>
  <si>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</si>
  <si>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</si>
  <si>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</si>
  <si>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</si>
  <si>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</si>
  <si>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</si>
  <si>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</si>
  <si>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</si>
  <si>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</si>
  <si>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</si>
  <si>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</si>
  <si>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</si>
  <si>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</si>
  <si>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</si>
  <si>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</si>
  <si>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</si>
  <si>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</si>
  <si>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</si>
  <si>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</si>
  <si>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</si>
  <si>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</si>
  <si>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</si>
  <si>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</si>
  <si>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</si>
  <si>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</si>
  <si>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</si>
  <si>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</si>
  <si>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</si>
  <si>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</si>
  <si>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</si>
  <si>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</si>
  <si>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</si>
  <si>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</si>
  <si>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</si>
  <si>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</si>
  <si>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</si>
  <si>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</si>
  <si>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</si>
  <si>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</si>
  <si>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</si>
  <si>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</si>
  <si>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</si>
  <si>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</si>
  <si>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</si>
  <si>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</si>
  <si>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</si>
  <si>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</si>
  <si>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</si>
  <si>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</si>
  <si>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</si>
  <si>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</si>
  <si>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</si>
  <si>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</si>
  <si>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</si>
  <si>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</si>
  <si>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</si>
  <si>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</si>
  <si>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</si>
  <si>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</si>
  <si>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</si>
  <si>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</si>
  <si>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</si>
  <si>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</si>
  <si>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</si>
  <si>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</si>
  <si>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</si>
  <si>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</si>
  <si>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</si>
  <si>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</si>
  <si>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</si>
  <si>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</si>
  <si>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</si>
  <si>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</si>
  <si>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</si>
  <si>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</si>
  <si>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</si>
  <si>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</si>
  <si>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</si>
  <si>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</si>
  <si>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</si>
  <si>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</si>
  <si>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</si>
  <si>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</si>
  <si>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</si>
  <si>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</si>
  <si>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</si>
  <si>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</si>
  <si>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</si>
  <si>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</si>
  <si>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</si>
  <si>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</si>
  <si>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</si>
  <si>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</si>
  <si>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</si>
  <si>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</si>
  <si>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</si>
  <si>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</si>
  <si>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</si>
  <si>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</si>
  <si>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</si>
  <si>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</si>
  <si>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</si>
  <si>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</si>
  <si>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</si>
  <si>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</si>
  <si>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</si>
  <si>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</si>
  <si>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</si>
  <si>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</si>
  <si>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</si>
  <si>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</si>
  <si>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</si>
  <si>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</si>
  <si>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</si>
  <si>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</si>
  <si>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</si>
  <si>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</si>
  <si>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</si>
  <si>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</si>
  <si>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</si>
  <si>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</si>
  <si>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</si>
  <si>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</si>
  <si>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</si>
  <si>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</si>
  <si>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</si>
  <si>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</si>
  <si>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</si>
  <si>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</si>
  <si>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</si>
  <si>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</si>
  <si>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</si>
  <si>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</si>
  <si>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</si>
  <si>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</si>
  <si>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</si>
  <si>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</si>
  <si>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</si>
  <si>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</si>
  <si>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</si>
  <si>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</si>
  <si>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</si>
  <si>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</si>
  <si>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</si>
  <si>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</si>
  <si>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</si>
  <si>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</si>
  <si>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</si>
  <si>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</si>
  <si>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</si>
  <si>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</si>
  <si>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</si>
  <si>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</si>
  <si>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</si>
  <si>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</si>
  <si>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</si>
  <si>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</si>
  <si>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</si>
  <si>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</si>
  <si>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</si>
  <si>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</si>
  <si>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</si>
  <si>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</si>
  <si>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</si>
  <si>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</si>
  <si>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</si>
  <si>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</si>
  <si>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</si>
  <si>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</si>
  <si>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</si>
  <si>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</si>
  <si>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</si>
  <si>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</si>
  <si>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</si>
  <si>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</si>
  <si>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</si>
  <si>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</si>
  <si>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</si>
  <si>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</si>
  <si>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</si>
  <si>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</si>
  <si>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</si>
  <si>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</si>
  <si>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</si>
  <si>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</si>
  <si>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</si>
  <si>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</si>
  <si>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</si>
  <si>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</si>
  <si>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</si>
  <si>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</si>
  <si>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</si>
  <si>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</si>
  <si>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</si>
  <si>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</si>
  <si>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</si>
  <si>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</si>
  <si>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</si>
  <si>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</si>
  <si>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</si>
  <si>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</si>
  <si>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</si>
  <si>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</si>
  <si>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</si>
  <si>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</si>
  <si>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</si>
  <si>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</si>
  <si>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</si>
  <si>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</si>
  <si>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</si>
  <si>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</si>
  <si>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</si>
  <si>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</si>
  <si>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</si>
  <si>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</si>
  <si>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</si>
  <si>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</si>
  <si>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</si>
  <si>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</si>
  <si>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</si>
  <si>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</si>
  <si>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</si>
  <si>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</si>
  <si>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</si>
  <si>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</si>
  <si>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</si>
  <si>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</si>
  <si>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</si>
  <si>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</si>
  <si>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</si>
  <si>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</si>
  <si>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</si>
  <si>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</si>
  <si>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</si>
  <si>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</si>
  <si>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</si>
  <si>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</si>
  <si>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</si>
  <si>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</si>
  <si>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</si>
  <si>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</si>
  <si>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</si>
  <si>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</si>
  <si>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</si>
  <si>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</si>
  <si>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</si>
  <si>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</si>
  <si>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</si>
  <si>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</si>
  <si>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</si>
  <si>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</si>
  <si>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</si>
  <si>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</si>
  <si>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</si>
  <si>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</si>
  <si>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</si>
  <si>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</si>
  <si>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</si>
  <si>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</si>
  <si>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</si>
  <si>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</si>
  <si>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</si>
  <si>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</si>
  <si>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</si>
  <si>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</si>
  <si>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</si>
  <si>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</si>
  <si>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</si>
  <si>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</si>
  <si>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</si>
  <si>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</si>
  <si>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</si>
  <si>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</si>
  <si>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</si>
  <si>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</si>
  <si>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</si>
  <si>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</si>
  <si>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</si>
  <si>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</si>
  <si>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</si>
  <si>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</si>
  <si>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</si>
  <si>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</si>
  <si>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</si>
  <si>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</si>
  <si>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</si>
  <si>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</si>
  <si>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</si>
  <si>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</si>
  <si>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</si>
  <si>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</si>
  <si>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</si>
  <si>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</si>
  <si>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</si>
  <si>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</si>
  <si>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</si>
  <si>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</si>
  <si>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</si>
  <si>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</si>
  <si>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</si>
  <si>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</si>
  <si>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</si>
  <si>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</si>
  <si>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</si>
  <si>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</si>
  <si>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</si>
  <si>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</si>
  <si>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</si>
  <si>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</si>
  <si>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</si>
  <si>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</si>
  <si>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</si>
  <si>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</si>
  <si>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</si>
  <si>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</si>
  <si>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</si>
  <si>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</si>
  <si>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</si>
  <si>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</si>
  <si>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</si>
  <si>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</si>
  <si>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</si>
  <si>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</si>
  <si>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</si>
  <si>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</si>
  <si>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</si>
  <si>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</si>
  <si>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</si>
  <si>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</si>
  <si>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</si>
  <si>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</si>
  <si>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</si>
  <si>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</si>
  <si>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</si>
  <si>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</si>
  <si>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</si>
  <si>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</si>
  <si>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</si>
  <si>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</si>
  <si>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</si>
  <si>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</si>
  <si>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</si>
  <si>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</si>
  <si>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</si>
  <si>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</si>
  <si>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</si>
  <si>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</si>
  <si>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</si>
  <si>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</si>
  <si>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</si>
  <si>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</si>
  <si>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</si>
  <si>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</si>
  <si>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</si>
  <si>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</si>
  <si>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</si>
  <si>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</si>
  <si>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</si>
  <si>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</si>
  <si>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</si>
  <si>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</si>
  <si>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</si>
  <si>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</si>
  <si>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</si>
  <si>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</si>
  <si>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</si>
  <si>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</si>
  <si>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</si>
  <si>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</si>
  <si>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</si>
  <si>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</si>
  <si>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</si>
  <si>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</si>
  <si>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</si>
  <si>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</si>
  <si>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</si>
  <si>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</si>
  <si>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</si>
  <si>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</si>
  <si>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</si>
  <si>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</si>
  <si>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</si>
  <si>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</si>
  <si>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</si>
  <si>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</si>
  <si>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</si>
  <si>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</si>
  <si>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</si>
  <si>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</si>
  <si>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</si>
  <si>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</si>
  <si>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</si>
  <si>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</si>
  <si>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</si>
  <si>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</si>
  <si>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</si>
  <si>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</si>
  <si>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</si>
  <si>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</si>
  <si>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</si>
  <si>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</si>
  <si>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</si>
  <si>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</si>
  <si>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</si>
  <si>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</si>
  <si>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</si>
  <si>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</si>
  <si>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</si>
  <si>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</si>
  <si>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</si>
  <si>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</si>
  <si>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</si>
  <si>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</si>
  <si>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</si>
  <si>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</si>
  <si>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</si>
  <si>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</si>
  <si>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</si>
  <si>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</si>
  <si>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</si>
  <si>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</si>
  <si>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</si>
  <si>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</si>
  <si>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</si>
  <si>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</si>
  <si>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</si>
  <si>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</si>
  <si>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</si>
  <si>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</si>
  <si>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</si>
  <si>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</si>
  <si>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</si>
  <si>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</si>
  <si>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</si>
  <si>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</si>
  <si>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</si>
  <si>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</si>
  <si>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</si>
  <si>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</si>
  <si>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</si>
  <si>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</si>
  <si>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</si>
  <si>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</si>
  <si>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</si>
  <si>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</si>
  <si>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</si>
  <si>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</si>
  <si>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</si>
  <si>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</si>
  <si>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</si>
  <si>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</si>
  <si>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</si>
  <si>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</si>
  <si>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</si>
  <si>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</si>
  <si>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</si>
  <si>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</si>
  <si>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</si>
  <si>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</si>
  <si>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</si>
  <si>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</si>
  <si>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</si>
  <si>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</si>
  <si>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</si>
  <si>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</si>
  <si>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</si>
  <si>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</si>
  <si>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</si>
  <si>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</si>
  <si>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</si>
  <si>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</si>
  <si>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</si>
  <si>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</si>
  <si>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</si>
  <si>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</si>
  <si>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</si>
  <si>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</si>
  <si>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</si>
  <si>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</si>
  <si>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</si>
  <si>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</si>
  <si>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</si>
  <si>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</si>
  <si>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</si>
  <si>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</si>
  <si>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</si>
  <si>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</si>
  <si>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</si>
  <si>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</si>
  <si>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</si>
  <si>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</si>
  <si>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</si>
  <si>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</si>
  <si>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</si>
  <si>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</si>
  <si>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</si>
  <si>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</si>
  <si>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</si>
  <si>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</si>
  <si>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</si>
  <si>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</si>
  <si>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</si>
  <si>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</si>
  <si>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</si>
  <si>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</si>
  <si>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</si>
  <si>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</si>
  <si>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</si>
  <si>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</si>
  <si>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</si>
  <si>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</si>
  <si>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</si>
  <si>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</si>
  <si>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</si>
  <si>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</si>
  <si>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</si>
  <si>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</si>
  <si>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</si>
  <si>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</si>
  <si>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</si>
  <si>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</si>
  <si>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</si>
  <si>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</si>
  <si>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</si>
  <si>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</si>
  <si>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</si>
  <si>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</si>
  <si>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</si>
  <si>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</si>
  <si>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</si>
  <si>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</si>
  <si>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</si>
  <si>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</si>
  <si>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</si>
  <si>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</si>
  <si>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</si>
  <si>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</si>
  <si>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</si>
  <si>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</si>
  <si>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</si>
  <si>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</si>
  <si>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</si>
  <si>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</si>
  <si>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</si>
  <si>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</si>
  <si>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</si>
  <si>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</si>
  <si>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</si>
  <si>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</si>
  <si>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</si>
  <si>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</si>
  <si>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</si>
  <si>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</si>
  <si>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</si>
  <si>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</si>
  <si>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</si>
  <si>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</si>
  <si>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</si>
  <si>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</si>
  <si>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</si>
  <si>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</si>
  <si>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</si>
  <si>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</si>
  <si>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</si>
  <si>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</si>
  <si>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</si>
  <si>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</si>
  <si>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</si>
  <si>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</si>
  <si>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</si>
  <si>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</si>
  <si>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</si>
  <si>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</si>
  <si>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</si>
  <si>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</si>
  <si>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</si>
  <si>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</si>
  <si>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</si>
  <si>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</si>
  <si>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</si>
  <si>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</si>
  <si>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</si>
  <si>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</si>
  <si>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</si>
  <si>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</si>
  <si>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</si>
  <si>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</si>
  <si>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</si>
  <si>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</si>
  <si>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</si>
  <si>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</si>
  <si>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</si>
  <si>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</si>
  <si>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</si>
  <si>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</si>
  <si>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</si>
  <si>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</si>
  <si>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</si>
  <si>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</si>
  <si>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</si>
  <si>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</si>
  <si>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</si>
  <si>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</si>
  <si>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</si>
  <si>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</si>
  <si>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</si>
  <si>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</si>
  <si>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</si>
  <si>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</si>
  <si>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</si>
  <si>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</si>
  <si>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</si>
  <si>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</si>
  <si>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</si>
  <si>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</si>
  <si>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</si>
  <si>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</si>
  <si>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</si>
  <si>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</si>
  <si>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</si>
  <si>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</si>
  <si>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</si>
  <si>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</si>
  <si>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</si>
  <si>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</si>
  <si>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</si>
  <si>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</si>
  <si>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</si>
  <si>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</si>
  <si>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</si>
  <si>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</si>
  <si>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</si>
  <si>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</si>
  <si>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</si>
  <si>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</si>
  <si>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</si>
  <si>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</si>
  <si>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</si>
  <si>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</si>
  <si>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</si>
  <si>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</si>
  <si>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</si>
  <si>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</si>
  <si>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</si>
  <si>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</si>
  <si>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</si>
  <si>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</si>
  <si>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</si>
  <si>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</si>
  <si>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</si>
  <si>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</si>
  <si>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</si>
  <si>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</si>
  <si>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</si>
  <si>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</si>
  <si>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</si>
  <si>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</si>
  <si>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</si>
  <si>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</si>
  <si>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</si>
  <si>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</si>
  <si>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</si>
  <si>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</si>
  <si>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</si>
  <si>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</si>
  <si>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</si>
  <si>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</si>
  <si>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</si>
  <si>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</si>
  <si>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</si>
  <si>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</si>
  <si>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</si>
  <si>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</si>
  <si>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</si>
  <si>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</si>
  <si>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</si>
  <si>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</si>
  <si>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</si>
  <si>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</si>
  <si>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</si>
  <si>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</si>
  <si>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</si>
  <si>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</si>
  <si>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</si>
  <si>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</si>
  <si>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</si>
  <si>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</si>
  <si>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</si>
  <si>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</si>
  <si>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</si>
  <si>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</si>
  <si>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</si>
  <si>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</si>
  <si>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</si>
  <si>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</si>
  <si>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</si>
  <si>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</si>
  <si>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</si>
  <si>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</si>
  <si>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</si>
  <si>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</si>
  <si>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</si>
  <si>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</si>
  <si>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</si>
  <si>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</si>
  <si>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</si>
  <si>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</si>
  <si>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</si>
  <si>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</si>
  <si>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</si>
  <si>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</si>
  <si>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</si>
  <si>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</si>
  <si>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</si>
  <si>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</si>
  <si>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</si>
  <si>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</si>
  <si>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</si>
  <si>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</si>
  <si>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</si>
  <si>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</si>
  <si>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</si>
  <si>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</si>
  <si>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</si>
  <si>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</si>
  <si>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</si>
  <si>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</si>
  <si>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</si>
  <si>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</si>
  <si>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</si>
  <si>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</si>
  <si>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</si>
  <si>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</si>
  <si>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</si>
  <si>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</si>
  <si>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</si>
  <si>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</si>
  <si>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</si>
  <si>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</si>
  <si>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</si>
  <si>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</si>
  <si>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</si>
  <si>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</si>
  <si>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</si>
  <si>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</si>
  <si>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</si>
  <si>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</si>
  <si>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</si>
  <si>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</si>
  <si>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</si>
  <si>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</si>
  <si>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</si>
  <si>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</si>
  <si>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</si>
  <si>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</si>
  <si>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</si>
  <si>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</si>
  <si>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</si>
  <si>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</si>
  <si>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</si>
  <si>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</si>
  <si>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</si>
  <si>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</si>
  <si>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</si>
  <si>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</si>
  <si>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</si>
  <si>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</si>
  <si>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</si>
  <si>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</si>
  <si>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</si>
  <si>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</si>
  <si>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</si>
  <si>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</si>
  <si>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</si>
  <si>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</si>
  <si>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</si>
  <si>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</si>
  <si>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</si>
  <si>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</si>
  <si>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</si>
  <si>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</si>
  <si>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</si>
  <si>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</si>
  <si>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</si>
  <si>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</si>
  <si>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</si>
  <si>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</si>
  <si>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</si>
  <si>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</si>
  <si>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</si>
  <si>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</si>
  <si>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</si>
  <si>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</si>
  <si>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</si>
  <si>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</si>
  <si>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</si>
  <si>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</si>
  <si>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</si>
  <si>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</si>
  <si>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</si>
  <si>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</si>
  <si>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</si>
  <si>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</si>
  <si>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</si>
  <si>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</si>
  <si>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</si>
  <si>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</si>
  <si>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</si>
  <si>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</si>
  <si>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</si>
  <si>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</si>
  <si>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</si>
  <si>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</si>
  <si>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</si>
  <si>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</si>
  <si>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</si>
  <si>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</si>
  <si>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</si>
  <si>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</si>
  <si>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</si>
  <si>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</si>
  <si>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</si>
  <si>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</si>
  <si>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</si>
  <si>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</si>
  <si>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</si>
  <si>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</si>
  <si>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</si>
  <si>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</si>
  <si>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</si>
  <si>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</si>
  <si>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</si>
  <si>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</si>
  <si>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</si>
  <si>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</si>
  <si>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</si>
  <si>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</si>
  <si>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</si>
  <si>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</si>
  <si>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</si>
  <si>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</si>
  <si>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</si>
  <si>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</si>
  <si>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</si>
  <si>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</si>
  <si>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</si>
  <si>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</si>
  <si>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</si>
  <si>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</si>
  <si>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</si>
  <si>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</si>
  <si>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</si>
  <si>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</si>
  <si>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</si>
  <si>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</si>
  <si>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</si>
  <si>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</si>
  <si>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</si>
  <si>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</si>
  <si>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</si>
  <si>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</si>
  <si>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</si>
  <si>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</si>
  <si>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</si>
  <si>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</si>
  <si>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</si>
  <si>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</si>
  <si>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</si>
  <si>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</si>
  <si>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</si>
  <si>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</si>
  <si>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</si>
  <si>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</si>
  <si>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</si>
  <si>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</si>
  <si>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</si>
  <si>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</si>
  <si>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</si>
  <si>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</si>
  <si>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</si>
  <si>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</si>
  <si>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</si>
  <si>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</si>
  <si>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</si>
  <si>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</si>
  <si>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</si>
  <si>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</si>
  <si>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</si>
  <si>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</si>
  <si>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</si>
  <si>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</si>
  <si>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</si>
  <si>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</si>
  <si>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</si>
  <si>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</si>
  <si>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</si>
  <si>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</si>
  <si>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</si>
  <si>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</si>
  <si>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</si>
  <si>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</si>
  <si>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</si>
  <si>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</si>
  <si>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</si>
  <si>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</si>
  <si>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</si>
  <si>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</si>
  <si>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</si>
  <si>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</si>
  <si>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</si>
  <si>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</si>
  <si>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</si>
  <si>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</si>
  <si>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</si>
  <si>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</si>
  <si>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</si>
  <si>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</si>
  <si>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</si>
  <si>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</si>
  <si>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</si>
  <si>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</si>
  <si>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</si>
  <si>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</si>
  <si>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</si>
  <si>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</si>
  <si>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</si>
  <si>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</si>
  <si>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</si>
  <si>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</si>
  <si>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</si>
  <si>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</si>
  <si>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</si>
  <si>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</si>
  <si>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</si>
  <si>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</si>
  <si>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</si>
  <si>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</si>
  <si>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</si>
  <si>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</si>
  <si>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</si>
  <si>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</si>
  <si>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</si>
  <si>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</si>
  <si>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</si>
  <si>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</si>
  <si>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</si>
  <si>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</si>
  <si>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</si>
  <si>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</si>
  <si>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</si>
  <si>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</si>
  <si>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</si>
  <si>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</si>
  <si>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</si>
  <si>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</si>
  <si>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</si>
  <si>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</si>
  <si>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</si>
  <si>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</si>
  <si>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</si>
  <si>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</si>
  <si>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</si>
  <si>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</si>
  <si>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</si>
  <si>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</si>
  <si>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</si>
  <si>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</si>
  <si>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</si>
  <si>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</si>
  <si>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</si>
  <si>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</si>
  <si>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</si>
  <si>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</si>
  <si>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</si>
  <si>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</si>
  <si>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</si>
  <si>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</si>
  <si>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</si>
  <si>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</si>
  <si>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</si>
  <si>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</si>
  <si>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</si>
  <si>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</si>
  <si>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</si>
  <si>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</si>
  <si>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</si>
  <si>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</si>
  <si>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</si>
  <si>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</si>
  <si>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</si>
  <si>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</si>
  <si>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</si>
  <si>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</si>
  <si>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</si>
  <si>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</si>
  <si>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</si>
  <si>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</si>
  <si>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</si>
  <si>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</si>
  <si>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</si>
  <si>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</si>
  <si>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</si>
  <si>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</si>
  <si>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</si>
  <si>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</si>
  <si>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</si>
  <si>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</si>
  <si>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</si>
  <si>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</si>
  <si>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</si>
  <si>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</si>
  <si>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</si>
  <si>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</si>
  <si>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</si>
  <si>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</si>
  <si>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</si>
  <si>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</si>
  <si>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</si>
  <si>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</si>
  <si>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</si>
  <si>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</si>
  <si>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</si>
  <si>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</si>
  <si>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</si>
  <si>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</si>
  <si>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</si>
  <si>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</si>
  <si>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</si>
  <si>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</si>
  <si>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</si>
  <si>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</si>
  <si>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</si>
  <si>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</si>
  <si>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</si>
  <si>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</si>
  <si>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</si>
  <si>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</si>
  <si>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</si>
  <si>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</si>
  <si>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</si>
  <si>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</si>
  <si>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</si>
  <si>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</si>
  <si>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</si>
  <si>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</si>
  <si>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</si>
  <si>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</si>
  <si>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</si>
  <si>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</si>
  <si>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</si>
  <si>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</si>
  <si>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</si>
  <si>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</si>
  <si>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</si>
  <si>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</si>
  <si>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</si>
  <si>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</si>
  <si>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</si>
  <si>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</si>
  <si>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</si>
  <si>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</si>
  <si>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</si>
  <si>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</si>
  <si>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</si>
  <si>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</si>
  <si>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</si>
  <si>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</si>
  <si>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</si>
  <si>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</si>
  <si>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</si>
  <si>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</si>
  <si>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</si>
  <si>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</si>
  <si>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</si>
  <si>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</si>
  <si>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</si>
  <si>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</si>
  <si>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</si>
  <si>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</si>
  <si>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</si>
  <si>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</si>
  <si>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</si>
  <si>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</si>
  <si>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</si>
  <si>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</si>
  <si>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</si>
  <si>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</si>
  <si>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</si>
  <si>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</si>
  <si>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</si>
  <si>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</si>
  <si>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</si>
  <si>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</si>
  <si>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</si>
  <si>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</si>
  <si>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</si>
  <si>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</si>
  <si>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</si>
  <si>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</si>
  <si>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</si>
  <si>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</si>
  <si>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</si>
  <si>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</si>
  <si>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</si>
  <si>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</si>
  <si>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</si>
  <si>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</si>
  <si>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</si>
  <si>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</si>
  <si>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</si>
  <si>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</si>
  <si>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</si>
  <si>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</si>
  <si>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</si>
  <si>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</si>
  <si>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</si>
  <si>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</si>
  <si>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</si>
  <si>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</si>
  <si>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</si>
  <si>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</si>
  <si>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</si>
  <si>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</si>
  <si>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</si>
  <si>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</si>
  <si>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</si>
  <si>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</si>
  <si>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</si>
  <si>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</si>
  <si>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</si>
  <si>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</si>
  <si>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</si>
  <si>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</si>
  <si>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</si>
  <si>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</si>
  <si>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</si>
  <si>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</si>
  <si>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</si>
  <si>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</si>
  <si>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</si>
  <si>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</si>
  <si>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</si>
  <si>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</si>
  <si>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</si>
  <si>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</si>
  <si>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</si>
  <si>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</si>
  <si>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</si>
  <si>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</si>
  <si>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</si>
  <si>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</si>
  <si>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</si>
  <si>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</si>
  <si>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</si>
  <si>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</si>
  <si>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</si>
  <si>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</si>
  <si>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</si>
  <si>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</si>
  <si>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</si>
  <si>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</si>
  <si>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</si>
  <si>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</si>
  <si>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</si>
  <si>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</si>
  <si>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</si>
  <si>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</si>
  <si>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</si>
  <si>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</si>
  <si>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</si>
  <si>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</si>
  <si>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</si>
  <si>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</si>
  <si>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</si>
  <si>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</si>
  <si>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</si>
  <si>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</si>
  <si>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</si>
  <si>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</si>
  <si>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</si>
  <si>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</si>
  <si>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</si>
  <si>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</si>
  <si>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</si>
  <si>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</si>
  <si>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</si>
  <si>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</si>
  <si>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</si>
  <si>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</si>
  <si>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</si>
  <si>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</si>
  <si>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</si>
  <si>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</si>
  <si>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</si>
  <si>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</si>
  <si>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</si>
  <si>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</si>
  <si>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</si>
  <si>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</si>
  <si>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</si>
  <si>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</si>
  <si>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</si>
  <si>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</si>
  <si>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</si>
  <si>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</si>
  <si>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</si>
  <si>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</si>
  <si>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</si>
  <si>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</si>
  <si>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</si>
  <si>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</si>
  <si>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</si>
  <si>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</si>
  <si>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</si>
  <si>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</si>
  <si>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</si>
  <si>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</si>
  <si>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</si>
  <si>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</si>
  <si>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</si>
  <si>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</si>
  <si>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</si>
  <si>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</si>
  <si>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</si>
  <si>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</si>
  <si>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</si>
  <si>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</si>
  <si>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</si>
  <si>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</si>
  <si>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</si>
  <si>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</si>
  <si>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</si>
  <si>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</si>
  <si>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</si>
  <si>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</si>
  <si>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</si>
  <si>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</si>
  <si>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</si>
  <si>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</si>
  <si>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</si>
  <si>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</si>
  <si>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</si>
  <si>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</si>
  <si>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</si>
  <si>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</si>
  <si>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</si>
  <si>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</si>
  <si>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</si>
  <si>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</si>
  <si>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</si>
  <si>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</si>
  <si>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</si>
  <si>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</si>
  <si>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</si>
  <si>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</si>
  <si>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</si>
  <si>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</si>
  <si>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</si>
  <si>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</si>
  <si>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</si>
  <si>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</si>
  <si>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</si>
  <si>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</si>
  <si>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</si>
  <si>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</si>
  <si>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</si>
  <si>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</si>
  <si>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</si>
  <si>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</si>
  <si>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</si>
  <si>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</si>
  <si>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</si>
  <si>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</si>
  <si>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</si>
  <si>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</si>
  <si>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</si>
  <si>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</si>
  <si>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</si>
  <si>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</si>
  <si>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</si>
  <si>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</si>
  <si>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</si>
  <si>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</si>
  <si>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</si>
  <si>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</si>
  <si>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</si>
  <si>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</si>
  <si>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</si>
  <si>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</si>
  <si>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</si>
  <si>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</si>
  <si>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</si>
  <si>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</si>
  <si>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</si>
  <si>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</si>
  <si>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</si>
  <si>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</si>
  <si>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</si>
  <si>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</si>
  <si>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</si>
  <si>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</si>
  <si>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</si>
  <si>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</si>
  <si>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</si>
  <si>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</si>
  <si>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</si>
  <si>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</si>
  <si>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</si>
  <si>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</si>
  <si>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</si>
  <si>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</si>
  <si>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</si>
  <si>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</si>
  <si>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</si>
  <si>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</si>
  <si>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</si>
  <si>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</si>
  <si>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</si>
  <si>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</si>
  <si>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</si>
  <si>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</si>
  <si>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</si>
  <si>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</si>
  <si>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</si>
  <si>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</si>
  <si>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</si>
  <si>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</si>
  <si>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</si>
  <si>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</si>
  <si>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</si>
  <si>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</si>
  <si>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</si>
  <si>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</si>
  <si>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</si>
  <si>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</si>
  <si>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</si>
  <si>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</si>
  <si>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</si>
  <si>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</si>
  <si>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</si>
  <si>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</si>
  <si>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</si>
  <si>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</si>
  <si>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</si>
  <si>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</si>
  <si>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</si>
  <si>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</si>
  <si>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</si>
  <si>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</si>
  <si>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</si>
  <si>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</si>
  <si>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</si>
  <si>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</si>
  <si>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</si>
  <si>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</si>
  <si>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</si>
  <si>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</si>
  <si>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</si>
  <si>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</si>
  <si>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</si>
  <si>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</si>
  <si>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</si>
  <si>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</si>
  <si>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</si>
  <si>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</si>
  <si>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</si>
  <si>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</si>
  <si>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</si>
  <si>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</si>
  <si>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</si>
  <si>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</si>
  <si>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</si>
  <si>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</si>
  <si>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</si>
  <si>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</si>
  <si>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</si>
  <si>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</si>
  <si>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</si>
  <si>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</si>
  <si>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</si>
  <si>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</si>
  <si>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</si>
  <si>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</si>
  <si>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</si>
  <si>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</si>
  <si>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</si>
  <si>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</si>
  <si>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</si>
  <si>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</si>
  <si>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</si>
  <si>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</si>
  <si>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</si>
  <si>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</si>
  <si>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</si>
  <si>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</si>
  <si>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</si>
  <si>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</si>
  <si>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</si>
  <si>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</si>
  <si>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</si>
  <si>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</si>
  <si>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</si>
  <si>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</si>
  <si>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</si>
  <si>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</si>
  <si>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</si>
  <si>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</si>
  <si>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</si>
  <si>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</si>
  <si>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</si>
  <si>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</si>
  <si>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</si>
  <si>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</si>
  <si>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</si>
  <si>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</si>
  <si>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</si>
  <si>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</si>
  <si>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</si>
  <si>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</si>
  <si>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</si>
  <si>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</si>
  <si>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</si>
  <si>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</si>
  <si>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</si>
  <si>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</si>
  <si>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</si>
  <si>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</si>
  <si>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</si>
  <si>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</si>
  <si>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</si>
  <si>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</si>
  <si>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</si>
  <si>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</si>
  <si>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</si>
  <si>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</si>
  <si>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</si>
  <si>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</si>
  <si>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</si>
  <si>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</si>
  <si>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</si>
  <si>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</si>
  <si>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</si>
  <si>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</si>
  <si>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</si>
  <si>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</si>
  <si>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</si>
  <si>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</si>
  <si>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</si>
  <si>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</si>
  <si>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</si>
  <si>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</si>
  <si>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</si>
  <si>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</si>
  <si>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</si>
  <si>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</si>
  <si>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</si>
  <si>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</si>
  <si>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</si>
  <si>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</si>
  <si>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</si>
  <si>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</si>
  <si>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</si>
  <si>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</si>
  <si>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</si>
  <si>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</si>
  <si>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</si>
  <si>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</si>
  <si>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</si>
  <si>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</si>
  <si>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</si>
  <si>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</si>
  <si>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</si>
  <si>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</si>
  <si>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</si>
  <si>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</si>
  <si>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</si>
  <si>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</si>
  <si>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</si>
  <si>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</si>
  <si>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</si>
  <si>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</si>
  <si>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</si>
  <si>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</si>
  <si>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</si>
  <si>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</si>
  <si>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</si>
  <si>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</si>
  <si>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</si>
  <si>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</si>
  <si>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</si>
  <si>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</si>
  <si>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</si>
  <si>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</si>
  <si>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</si>
  <si>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</si>
  <si>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</si>
  <si>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</si>
  <si>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</si>
  <si>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</si>
  <si>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</si>
  <si>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</si>
  <si>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</si>
  <si>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</si>
  <si>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</si>
  <si>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</si>
  <si>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</si>
  <si>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</si>
  <si>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</si>
  <si>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</si>
  <si>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</si>
  <si>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</si>
  <si>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</si>
  <si>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</si>
  <si>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</si>
  <si>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</si>
  <si>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</si>
  <si>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</si>
  <si>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</si>
  <si>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</si>
  <si>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</si>
  <si>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</si>
  <si>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</si>
  <si>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</si>
  <si>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</si>
  <si>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</si>
  <si>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</si>
  <si>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</si>
  <si>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</si>
  <si>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</si>
  <si>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</si>
  <si>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</si>
  <si>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</si>
  <si>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</si>
  <si>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</si>
  <si>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</si>
  <si>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</si>
  <si>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</si>
  <si>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</si>
  <si>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</si>
  <si>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</si>
  <si>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</si>
  <si>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</si>
  <si>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</si>
  <si>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</si>
  <si>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</si>
  <si>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</si>
  <si>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</si>
  <si>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</si>
  <si>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</si>
  <si>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</si>
  <si>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</si>
  <si>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</si>
  <si>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</si>
  <si>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</si>
  <si>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</si>
  <si>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</si>
  <si>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</si>
  <si>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</si>
  <si>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</si>
  <si>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</si>
  <si>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</si>
  <si>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</si>
  <si>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</si>
  <si>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</si>
  <si>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</si>
  <si>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</si>
  <si>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</si>
  <si>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</si>
  <si>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</si>
  <si>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</si>
  <si>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</si>
  <si>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</si>
  <si>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</si>
  <si>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</si>
  <si>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</si>
  <si>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</si>
  <si>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</si>
  <si>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</si>
  <si>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</si>
  <si>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</si>
  <si>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</si>
  <si>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</si>
  <si>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</si>
  <si>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</si>
  <si>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</si>
  <si>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</si>
  <si>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</si>
  <si>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</si>
  <si>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</si>
  <si>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</si>
  <si>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</si>
  <si>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</si>
  <si>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</si>
  <si>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</si>
  <si>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</si>
  <si>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</si>
  <si>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</si>
  <si>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</si>
  <si>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</si>
  <si>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</si>
  <si>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</si>
  <si>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</si>
  <si>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</si>
  <si>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</si>
  <si>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</si>
  <si>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</si>
  <si>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</si>
  <si>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</si>
  <si>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</si>
  <si>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</si>
  <si>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</si>
  <si>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</si>
  <si>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</si>
  <si>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</si>
  <si>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</si>
  <si>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</si>
  <si>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</si>
  <si>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</si>
  <si>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</si>
  <si>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</si>
  <si>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</si>
  <si>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</si>
  <si>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</si>
  <si>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</si>
  <si>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</si>
  <si>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</si>
  <si>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</si>
  <si>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</si>
  <si>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</si>
  <si>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</si>
  <si>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</si>
  <si>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</si>
  <si>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</si>
  <si>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</si>
  <si>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</si>
  <si>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</si>
  <si>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</si>
  <si>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</si>
  <si>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</si>
  <si>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</si>
  <si>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</si>
  <si>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</si>
  <si>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</si>
  <si>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</si>
  <si>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</si>
  <si>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</si>
  <si>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</si>
  <si>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</si>
  <si>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</si>
  <si>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</si>
  <si>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</si>
  <si>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</si>
  <si>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</si>
  <si>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</si>
  <si>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</si>
  <si>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</si>
  <si>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</si>
  <si>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</si>
  <si>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</si>
  <si>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</si>
  <si>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</si>
  <si>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</si>
  <si>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</si>
  <si>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</si>
  <si>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</si>
  <si>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</si>
  <si>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</si>
  <si>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</si>
  <si>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</si>
  <si>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</si>
  <si>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</si>
  <si>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</si>
  <si>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</si>
  <si>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</si>
  <si>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</si>
  <si>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</si>
  <si>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</si>
  <si>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</si>
  <si>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</si>
  <si>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</si>
  <si>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</si>
  <si>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</si>
  <si>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</si>
  <si>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</si>
  <si>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</si>
  <si>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</si>
  <si>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</si>
  <si>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</si>
  <si>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</si>
  <si>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</si>
  <si>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</si>
  <si>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</si>
  <si>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</si>
  <si>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</si>
  <si>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</si>
  <si>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</si>
  <si>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</si>
  <si>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</si>
  <si>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</si>
  <si>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</si>
  <si>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</si>
  <si>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</si>
  <si>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</si>
  <si>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</si>
  <si>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</si>
  <si>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</si>
  <si>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</si>
  <si>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</si>
  <si>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</si>
  <si>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</si>
  <si>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</si>
  <si>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</si>
  <si>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</si>
  <si>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</si>
  <si>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</si>
  <si>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</si>
  <si>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</si>
  <si>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</si>
  <si>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</si>
  <si>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</si>
  <si>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</si>
  <si>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</si>
  <si>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</si>
  <si>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</si>
  <si>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</si>
  <si>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</si>
  <si>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</si>
  <si>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</si>
  <si>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</si>
  <si>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</si>
  <si>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</si>
  <si>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</si>
  <si>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</si>
  <si>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</si>
  <si>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</si>
  <si>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</si>
  <si>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</si>
  <si>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</si>
  <si>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</si>
  <si>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</si>
  <si>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</si>
  <si>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</si>
  <si>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</si>
  <si>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</si>
  <si>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</si>
  <si>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</si>
  <si>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</si>
  <si>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</si>
  <si>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</si>
  <si>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</si>
  <si>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</si>
  <si>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</si>
  <si>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</si>
  <si>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</si>
  <si>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</si>
  <si>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</si>
  <si>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</si>
  <si>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</si>
  <si>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</si>
  <si>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</si>
  <si>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</si>
  <si>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</si>
  <si>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</si>
  <si>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</si>
  <si>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</si>
  <si>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</si>
  <si>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</si>
  <si>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</si>
  <si>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</si>
  <si>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</si>
  <si>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</si>
  <si>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</si>
  <si>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</si>
  <si>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</si>
  <si>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</si>
  <si>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</si>
  <si>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</si>
  <si>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</si>
  <si>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</si>
  <si>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</si>
  <si>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</si>
  <si>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</si>
  <si>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</si>
  <si>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</si>
  <si>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</si>
  <si>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</si>
  <si>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</si>
  <si>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</si>
  <si>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</si>
  <si>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</si>
  <si>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</si>
  <si>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</si>
  <si>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</si>
  <si>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</si>
  <si>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</si>
  <si>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</si>
  <si>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</si>
  <si>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</si>
  <si>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</si>
  <si>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</si>
  <si>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</si>
  <si>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</si>
  <si>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</si>
  <si>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</si>
  <si>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</si>
  <si>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</si>
  <si>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</si>
  <si>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</si>
  <si>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</si>
  <si>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</si>
  <si>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</si>
  <si>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</si>
  <si>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</si>
  <si>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</si>
  <si>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</si>
  <si>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</si>
  <si>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</si>
  <si>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</si>
  <si>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</si>
  <si>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</si>
  <si>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</si>
  <si>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</si>
  <si>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</si>
  <si>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</si>
  <si>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</si>
  <si>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</si>
  <si>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</si>
  <si>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</si>
  <si>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</si>
  <si>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</si>
  <si>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</si>
  <si>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</si>
  <si>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</si>
  <si>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</si>
  <si>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</si>
  <si>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</si>
  <si>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</si>
  <si>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</si>
  <si>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</si>
  <si>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</si>
  <si>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</si>
  <si>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</si>
  <si>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</si>
  <si>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</si>
  <si>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</si>
  <si>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</si>
  <si>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</si>
  <si>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</si>
  <si>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</si>
  <si>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</si>
  <si>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</si>
  <si>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</si>
  <si>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</si>
  <si>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</si>
  <si>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</si>
  <si>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</si>
  <si>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</si>
  <si>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</si>
  <si>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</si>
  <si>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</si>
  <si>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</si>
  <si>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</si>
  <si>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</si>
  <si>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</si>
  <si>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</si>
  <si>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</si>
  <si>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</si>
  <si>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</si>
  <si>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</si>
  <si>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</si>
  <si>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</si>
  <si>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</si>
  <si>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</si>
  <si>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</si>
  <si>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</si>
  <si>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</si>
  <si>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</si>
  <si>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</si>
  <si>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</si>
  <si>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</si>
  <si>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</si>
  <si>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</si>
  <si>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</si>
  <si>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</si>
  <si>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</si>
  <si>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</si>
  <si>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</si>
  <si>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</si>
  <si>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</si>
  <si>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</si>
  <si>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</si>
  <si>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</si>
  <si>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</si>
  <si>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</si>
  <si>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</si>
  <si>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</si>
  <si>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</si>
  <si>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</si>
  <si>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</si>
  <si>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</si>
  <si>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</si>
  <si>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</si>
  <si>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</si>
  <si>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</si>
  <si>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</si>
  <si>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</si>
  <si>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</si>
  <si>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</si>
  <si>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</si>
  <si>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</si>
  <si>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</si>
  <si>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</si>
  <si>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</si>
  <si>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</si>
  <si>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</si>
  <si>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</si>
  <si>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</si>
  <si>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</si>
  <si>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</si>
  <si>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</si>
  <si>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</si>
  <si>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</si>
  <si>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</si>
  <si>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</si>
  <si>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</si>
  <si>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</si>
  <si>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</si>
  <si>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</si>
  <si>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</si>
  <si>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</si>
  <si>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</si>
  <si>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</si>
  <si>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</si>
  <si>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</si>
  <si>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</si>
  <si>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</si>
  <si>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</si>
  <si>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</si>
  <si>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</si>
  <si>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</si>
  <si>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</si>
  <si>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</si>
  <si>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</si>
  <si>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</si>
  <si>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</si>
  <si>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</si>
  <si>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</si>
  <si>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</si>
  <si>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</si>
  <si>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</si>
  <si>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</si>
  <si>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</si>
  <si>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</si>
  <si>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</si>
  <si>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</si>
  <si>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</si>
  <si>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</si>
  <si>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</si>
  <si>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</si>
  <si>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</si>
  <si>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</si>
  <si>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</si>
  <si>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</si>
  <si>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</si>
  <si>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</si>
  <si>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</si>
  <si>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</si>
  <si>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</si>
  <si>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</si>
  <si>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</si>
  <si>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</si>
  <si>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</si>
  <si>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</si>
  <si>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</si>
  <si>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</si>
  <si>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</si>
  <si>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</si>
  <si>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</si>
  <si>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</si>
  <si>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</si>
  <si>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</si>
  <si>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</si>
  <si>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</si>
  <si>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</si>
  <si>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</si>
  <si>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</si>
  <si>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</si>
  <si>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</si>
  <si>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</si>
  <si>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</si>
  <si>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</si>
  <si>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</si>
  <si>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</si>
  <si>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</si>
  <si>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</si>
  <si>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</si>
  <si>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</si>
  <si>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</si>
  <si>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</si>
  <si>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</si>
  <si>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</si>
  <si>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</si>
  <si>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</si>
  <si>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</si>
  <si>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</si>
  <si>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</si>
  <si>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</si>
  <si>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</si>
  <si>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</si>
  <si>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</si>
  <si>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</si>
  <si>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</si>
  <si>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</si>
  <si>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</si>
  <si>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</si>
  <si>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</si>
  <si>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</si>
  <si>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</si>
  <si>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</si>
  <si>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</si>
  <si>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</si>
  <si>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</si>
  <si>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</si>
  <si>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</si>
  <si>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</si>
  <si>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</si>
  <si>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</si>
  <si>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</si>
  <si>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</si>
  <si>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</si>
  <si>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</si>
  <si>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</si>
  <si>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</si>
  <si>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</si>
  <si>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</si>
  <si>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</si>
  <si>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</si>
  <si>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</si>
  <si>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</si>
  <si>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</si>
  <si>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</si>
  <si>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</si>
  <si>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</si>
  <si>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</si>
  <si>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</si>
  <si>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</si>
  <si>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</si>
  <si>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</si>
  <si>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</si>
  <si>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</si>
  <si>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</si>
  <si>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</si>
  <si>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</si>
  <si>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</si>
  <si>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</si>
  <si>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</si>
  <si>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</si>
  <si>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</si>
  <si>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</si>
  <si>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</si>
  <si>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</si>
  <si>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</si>
  <si>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</si>
  <si>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</si>
  <si>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</si>
  <si>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</si>
  <si>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</si>
  <si>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</si>
  <si>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</si>
  <si>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</si>
  <si>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</si>
  <si>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</si>
  <si>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</si>
  <si>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</si>
  <si>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</si>
  <si>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</si>
  <si>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</si>
  <si>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</si>
  <si>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</si>
  <si>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</si>
  <si>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</si>
  <si>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</si>
  <si>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</si>
  <si>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</si>
  <si>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</si>
  <si>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</si>
  <si>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</si>
  <si>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</si>
  <si>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</si>
  <si>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</si>
  <si>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</si>
  <si>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</si>
  <si>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</si>
  <si>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</si>
  <si>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</si>
  <si>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</si>
  <si>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</si>
  <si>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</si>
  <si>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</si>
  <si>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</si>
  <si>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</si>
  <si>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</si>
  <si>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</si>
  <si>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</si>
  <si>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</si>
  <si>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</si>
  <si>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</si>
  <si>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</si>
  <si>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</si>
  <si>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</si>
  <si>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</si>
  <si>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</si>
  <si>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</si>
  <si>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</si>
  <si>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</si>
  <si>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</si>
  <si>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</si>
  <si>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</si>
  <si>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</si>
  <si>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</si>
  <si>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</si>
  <si>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</si>
  <si>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</si>
  <si>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</si>
  <si>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</si>
  <si>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</si>
  <si>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</si>
  <si>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</si>
  <si>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</si>
  <si>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</si>
  <si>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</si>
  <si>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</si>
  <si>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</si>
  <si>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</si>
  <si>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</si>
  <si>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</si>
  <si>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</si>
  <si>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</si>
  <si>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</si>
  <si>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</si>
  <si>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</si>
  <si>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</si>
  <si>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</si>
  <si>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</si>
  <si>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</si>
  <si>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</si>
  <si>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</si>
  <si>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</si>
  <si>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</si>
  <si>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</si>
  <si>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</si>
  <si>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</si>
  <si>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</si>
  <si>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</si>
  <si>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</si>
  <si>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</si>
  <si>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</si>
  <si>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</si>
  <si>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</si>
  <si>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</si>
  <si>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</si>
  <si>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</si>
  <si>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</si>
  <si>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</si>
  <si>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</si>
  <si>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</si>
  <si>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</si>
  <si>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</si>
  <si>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</si>
  <si>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</si>
  <si>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</si>
  <si>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</si>
  <si>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</si>
  <si>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</si>
  <si>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</si>
  <si>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</si>
  <si>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</si>
  <si>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</si>
  <si>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</si>
  <si>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</si>
  <si>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</si>
  <si>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</si>
  <si>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</si>
  <si>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</si>
  <si>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</si>
  <si>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</si>
  <si>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</si>
  <si>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</si>
  <si>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</si>
  <si>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</si>
  <si>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</si>
  <si>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</si>
  <si>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</si>
  <si>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</si>
  <si>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</si>
  <si>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</si>
  <si>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</si>
  <si>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</si>
  <si>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</si>
  <si>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</si>
  <si>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</si>
  <si>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</si>
  <si>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</si>
  <si>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</si>
  <si>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</si>
  <si>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</si>
  <si>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</si>
  <si>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</si>
  <si>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</si>
  <si>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</si>
  <si>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</si>
  <si>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</si>
  <si>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</si>
  <si>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</si>
  <si>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</si>
  <si>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</si>
  <si>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</si>
  <si>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</si>
  <si>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</si>
  <si>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</si>
  <si>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</si>
  <si>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</si>
  <si>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</si>
  <si>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</si>
  <si>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</si>
  <si>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</si>
  <si>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</si>
  <si>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</si>
  <si>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</si>
  <si>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</si>
  <si>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</si>
  <si>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</si>
  <si>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</si>
  <si>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</si>
  <si>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</si>
  <si>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</si>
  <si>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</si>
  <si>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</si>
  <si>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</si>
  <si>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</si>
  <si>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</si>
  <si>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</si>
  <si>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</si>
  <si>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</si>
  <si>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</si>
  <si>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</si>
  <si>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</si>
  <si>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</si>
  <si>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</si>
  <si>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</si>
  <si>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</si>
  <si>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</si>
  <si>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</si>
  <si>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</si>
  <si>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</si>
  <si>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</si>
  <si>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</si>
  <si>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</si>
  <si>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</si>
  <si>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</si>
  <si>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</si>
  <si>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</si>
  <si>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</si>
  <si>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</si>
  <si>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</si>
  <si>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</si>
  <si>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</si>
  <si>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</si>
  <si>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</si>
  <si>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</si>
  <si>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</si>
  <si>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</si>
  <si>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</si>
  <si>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</si>
  <si>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</si>
  <si>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</si>
  <si>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</si>
  <si>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</si>
  <si>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</si>
  <si>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</si>
  <si>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</si>
  <si>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</si>
  <si>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</si>
  <si>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</si>
  <si>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</si>
  <si>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</si>
  <si>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</si>
  <si>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</si>
  <si>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</si>
  <si>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</si>
  <si>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</si>
  <si>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</si>
  <si>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</si>
  <si>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</si>
  <si>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</si>
  <si>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</si>
  <si>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</si>
  <si>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</si>
  <si>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</si>
  <si>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</si>
  <si>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</si>
  <si>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</si>
  <si>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</si>
  <si>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</si>
  <si>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</si>
  <si>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</si>
  <si>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</si>
  <si>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</si>
  <si>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</si>
  <si>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</si>
  <si>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</si>
  <si>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</si>
  <si>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</si>
  <si>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</si>
  <si>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</si>
  <si>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</si>
  <si>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</si>
  <si>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</si>
  <si>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</si>
  <si>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</si>
  <si>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</si>
  <si>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</si>
  <si>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</si>
  <si>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</si>
  <si>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</si>
  <si>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</si>
  <si>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</si>
  <si>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</si>
  <si>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</si>
  <si>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</si>
  <si>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</si>
  <si>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</si>
  <si>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</si>
  <si>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</si>
  <si>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</si>
  <si>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</si>
  <si>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</si>
  <si>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</si>
  <si>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</si>
  <si>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</si>
  <si>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</si>
  <si>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</si>
  <si>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</si>
  <si>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</si>
  <si>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</si>
  <si>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</si>
  <si>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</si>
  <si>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</si>
  <si>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</si>
  <si>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</si>
  <si>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</si>
  <si>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</si>
  <si>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</si>
  <si>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</si>
  <si>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</si>
  <si>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</si>
  <si>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</si>
  <si>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</si>
  <si>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</si>
  <si>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</si>
  <si>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</si>
  <si>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</si>
  <si>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</si>
  <si>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</si>
  <si>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</si>
  <si>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</si>
  <si>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</si>
  <si>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</si>
  <si>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</si>
  <si>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</si>
  <si>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</si>
  <si>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</si>
  <si>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</si>
  <si>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</si>
  <si>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</si>
  <si>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</si>
  <si>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</si>
  <si>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</si>
  <si>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</si>
  <si>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</si>
  <si>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</si>
  <si>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</si>
  <si>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</si>
  <si>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</si>
  <si>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</si>
  <si>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</si>
  <si>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</si>
  <si>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</si>
  <si>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</si>
  <si>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</si>
  <si>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</si>
  <si>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</si>
  <si>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</si>
  <si>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</si>
  <si>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</si>
  <si>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</si>
  <si>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</si>
  <si>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</si>
  <si>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</si>
  <si>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</si>
  <si>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</si>
  <si>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</si>
  <si>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</si>
  <si>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</si>
  <si>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</si>
  <si>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</si>
  <si>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</si>
  <si>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</si>
  <si>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</si>
  <si>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</si>
  <si>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</si>
  <si>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</si>
  <si>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</si>
  <si>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</si>
  <si>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</si>
  <si>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</si>
  <si>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</si>
  <si>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</si>
  <si>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</si>
  <si>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</si>
  <si>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</si>
  <si>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</si>
  <si>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</si>
  <si>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</si>
  <si>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</si>
  <si>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</si>
  <si>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</si>
  <si>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</si>
  <si>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</si>
  <si>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</si>
  <si>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</si>
  <si>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</si>
  <si>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</si>
  <si>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</si>
  <si>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</si>
  <si>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</si>
  <si>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</si>
  <si>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</si>
  <si>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</si>
  <si>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</si>
  <si>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</si>
  <si>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</si>
  <si>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</si>
  <si>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</si>
  <si>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</si>
  <si>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</si>
  <si>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</si>
  <si>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</si>
  <si>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</si>
  <si>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</si>
  <si>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</si>
  <si>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</si>
  <si>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</si>
  <si>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</si>
  <si>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</si>
  <si>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</si>
  <si>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</si>
  <si>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</si>
  <si>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</si>
  <si>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</si>
  <si>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</si>
  <si>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</si>
  <si>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</si>
  <si>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</si>
  <si>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</si>
  <si>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</si>
  <si>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</si>
  <si>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</si>
  <si>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</si>
  <si>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</si>
  <si>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</si>
  <si>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</si>
  <si>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</si>
  <si>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</si>
  <si>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</si>
  <si>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</si>
  <si>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</si>
  <si>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</si>
  <si>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</si>
  <si>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</si>
  <si>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</si>
  <si>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</si>
  <si>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</si>
  <si>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</si>
  <si>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</si>
  <si>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</si>
  <si>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</si>
  <si>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</si>
  <si>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</si>
  <si>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</si>
  <si>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</si>
  <si>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</si>
  <si>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</si>
  <si>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</si>
  <si>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</si>
  <si>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</si>
  <si>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</si>
  <si>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</si>
  <si>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</si>
  <si>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</si>
  <si>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</si>
  <si>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</si>
  <si>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</si>
  <si>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</si>
  <si>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</si>
  <si>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</si>
  <si>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</si>
  <si>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</si>
  <si>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</si>
  <si>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</si>
  <si>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</si>
  <si>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</si>
  <si>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</si>
  <si>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</si>
  <si>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</si>
  <si>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</si>
  <si>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</si>
  <si>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</si>
  <si>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</si>
  <si>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</si>
  <si>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</si>
  <si>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</si>
  <si>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</si>
  <si>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</si>
  <si>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</si>
  <si>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</si>
  <si>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</si>
  <si>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</si>
  <si>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</si>
  <si>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</si>
  <si>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</si>
  <si>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</si>
  <si>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</si>
  <si>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</si>
  <si>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</si>
  <si>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</si>
  <si>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</si>
  <si>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</si>
  <si>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</si>
  <si>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</si>
  <si>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</si>
  <si>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</si>
  <si>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</si>
  <si>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</si>
  <si>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</si>
  <si>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</si>
  <si>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</si>
  <si>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</si>
  <si>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</si>
  <si>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</si>
  <si>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</si>
  <si>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</si>
  <si>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</si>
  <si>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</si>
  <si>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</si>
  <si>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</si>
  <si>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</si>
  <si>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</si>
  <si>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</si>
  <si>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</si>
  <si>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</si>
  <si>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</si>
  <si>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</si>
  <si>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</si>
  <si>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</si>
  <si>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</si>
  <si>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</si>
  <si>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</si>
  <si>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</si>
  <si>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</si>
  <si>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</si>
  <si>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</si>
  <si>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</si>
  <si>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</si>
  <si>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</si>
  <si>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</si>
  <si>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</si>
  <si>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</si>
  <si>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</si>
  <si>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</si>
  <si>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</si>
  <si>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</si>
  <si>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</si>
  <si>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</si>
  <si>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</si>
  <si>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</si>
  <si>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</si>
  <si>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</si>
  <si>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</si>
  <si>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</si>
  <si>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</si>
  <si>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</si>
  <si>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</si>
  <si>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</si>
  <si>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</si>
  <si>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</si>
  <si>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</si>
  <si>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</si>
  <si>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</si>
  <si>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</si>
  <si>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</si>
  <si>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</si>
  <si>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</si>
  <si>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</si>
  <si>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</si>
  <si>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</si>
  <si>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</si>
  <si>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</si>
  <si>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</si>
  <si>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</si>
  <si>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</si>
  <si>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</si>
  <si>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</si>
  <si>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</si>
  <si>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</si>
  <si>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</si>
  <si>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</si>
  <si>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</si>
  <si>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</si>
  <si>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</si>
  <si>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</si>
  <si>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</si>
  <si>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</si>
  <si>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</si>
  <si>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</si>
  <si>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</si>
  <si>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</si>
  <si>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</si>
  <si>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</si>
  <si>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</si>
  <si>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</si>
  <si>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</si>
  <si>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</si>
  <si>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</si>
  <si>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</si>
  <si>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</si>
  <si>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</si>
  <si>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</si>
  <si>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</si>
  <si>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</si>
  <si>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</si>
  <si>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</si>
  <si>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</si>
  <si>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</si>
  <si>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</si>
  <si>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</si>
  <si>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</si>
  <si>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</si>
  <si>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</si>
  <si>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</si>
  <si>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</si>
  <si>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</si>
  <si>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</si>
  <si>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</si>
  <si>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</si>
  <si>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</si>
  <si>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</si>
  <si>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</si>
  <si>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</si>
  <si>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</si>
  <si>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</si>
  <si>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</si>
  <si>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</si>
  <si>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</si>
  <si>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</si>
  <si>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</si>
  <si>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</si>
  <si>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</si>
  <si>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</si>
  <si>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</si>
  <si>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</si>
  <si>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</si>
  <si>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</si>
  <si>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</si>
  <si>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</si>
  <si>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</si>
  <si>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</si>
  <si>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</si>
  <si>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</si>
  <si>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</si>
  <si>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</si>
  <si>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</si>
  <si>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</si>
  <si>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</si>
  <si>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</si>
  <si>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</si>
  <si>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</si>
  <si>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</si>
  <si>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</si>
  <si>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</si>
  <si>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</si>
  <si>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</si>
  <si>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</si>
  <si>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</si>
  <si>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</si>
  <si>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</si>
  <si>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</si>
  <si>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</si>
  <si>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</si>
  <si>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</si>
  <si>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</si>
  <si>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</si>
  <si>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</si>
  <si>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</si>
  <si>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</si>
  <si>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</si>
  <si>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</si>
  <si>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</si>
  <si>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</si>
  <si>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</si>
  <si>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</si>
  <si>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</si>
  <si>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</si>
  <si>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</si>
  <si>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</si>
  <si>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</si>
  <si>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</si>
  <si>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</si>
  <si>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</si>
  <si>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</si>
  <si>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</si>
  <si>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</si>
  <si>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</si>
  <si>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</si>
  <si>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</si>
  <si>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</si>
  <si>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</si>
  <si>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</si>
  <si>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</si>
  <si>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</si>
  <si>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</si>
  <si>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</si>
  <si>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</si>
  <si>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</si>
  <si>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</si>
  <si>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</si>
  <si>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</si>
  <si>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</si>
  <si>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</si>
  <si>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</si>
  <si>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</si>
  <si>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</si>
  <si>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</si>
  <si>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</si>
  <si>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</si>
  <si>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</si>
  <si>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</si>
  <si>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</si>
  <si>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</si>
  <si>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</si>
  <si>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</si>
  <si>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</si>
  <si>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</si>
  <si>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</si>
  <si>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</si>
  <si>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</si>
  <si>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</si>
  <si>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</si>
  <si>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</si>
  <si>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</si>
  <si>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</si>
  <si>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</si>
  <si>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</si>
  <si>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</si>
  <si>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</si>
  <si>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</si>
  <si>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</si>
  <si>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</si>
  <si>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</si>
  <si>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</si>
  <si>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</si>
  <si>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</si>
  <si>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</si>
  <si>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</si>
  <si>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</si>
  <si>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</si>
  <si>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</si>
  <si>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</si>
  <si>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</si>
  <si>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</si>
  <si>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</si>
  <si>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</si>
  <si>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</si>
  <si>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</si>
  <si>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</si>
  <si>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</si>
  <si>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</si>
  <si>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</si>
  <si>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</si>
  <si>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</si>
  <si>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</si>
  <si>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</si>
  <si>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</si>
  <si>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</si>
  <si>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</si>
  <si>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</si>
  <si>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</si>
  <si>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</si>
  <si>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</si>
  <si>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</si>
  <si>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</si>
  <si>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</si>
  <si>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</si>
  <si>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</si>
  <si>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</si>
  <si>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</si>
  <si>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</si>
  <si>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</si>
  <si>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</si>
  <si>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</si>
  <si>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</si>
  <si>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</si>
  <si>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</si>
  <si>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</si>
  <si>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</si>
  <si>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</si>
  <si>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</si>
  <si>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</si>
  <si>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</si>
  <si>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</si>
  <si>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</si>
  <si>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</si>
  <si>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</si>
  <si>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</si>
  <si>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</si>
  <si>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</si>
  <si>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</si>
  <si>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</si>
  <si>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</si>
  <si>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</si>
  <si>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</si>
  <si>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</si>
  <si>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</si>
  <si>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</si>
  <si>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</si>
  <si>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</si>
  <si>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</si>
  <si>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</si>
  <si>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</si>
  <si>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</si>
  <si>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</si>
  <si>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</si>
  <si>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</si>
  <si>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</si>
  <si>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</si>
  <si>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</si>
  <si>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</si>
  <si>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</si>
  <si>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</si>
  <si>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</si>
  <si>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</si>
  <si>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</si>
  <si>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</si>
  <si>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</si>
  <si>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</si>
  <si>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</si>
  <si>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</si>
  <si>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</si>
  <si>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</si>
  <si>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</si>
  <si>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</si>
  <si>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</si>
  <si>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</si>
  <si>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</si>
  <si>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</si>
  <si>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</si>
  <si>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</si>
  <si>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</si>
  <si>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</si>
  <si>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</si>
  <si>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</si>
  <si>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</si>
  <si>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</si>
  <si>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</si>
  <si>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</si>
  <si>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</si>
  <si>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</si>
  <si>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</si>
  <si>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</si>
  <si>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</si>
  <si>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</si>
  <si>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</si>
  <si>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</si>
  <si>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</si>
  <si>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</si>
  <si>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</si>
  <si>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</si>
  <si>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</si>
  <si>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</si>
  <si>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</si>
  <si>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</si>
  <si>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</si>
  <si>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</si>
  <si>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</si>
  <si>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</si>
  <si>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</si>
  <si>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</si>
  <si>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</si>
  <si>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</si>
  <si>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</si>
  <si>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</si>
  <si>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</si>
  <si>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</si>
  <si>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</si>
  <si>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</si>
  <si>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</si>
  <si>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</si>
  <si>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</si>
  <si>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</si>
  <si>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</si>
  <si>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</si>
  <si>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</si>
  <si>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</si>
  <si>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</si>
  <si>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</si>
  <si>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</si>
  <si>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</si>
  <si>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</si>
  <si>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</si>
  <si>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</si>
  <si>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</si>
  <si>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</si>
  <si>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</si>
  <si>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</si>
  <si>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</si>
  <si>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</si>
  <si>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</si>
  <si>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</si>
  <si>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</si>
  <si>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</si>
  <si>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</si>
  <si>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</si>
  <si>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</si>
  <si>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</si>
  <si>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</si>
  <si>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</si>
  <si>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</si>
  <si>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</si>
  <si>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</si>
  <si>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</si>
  <si>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</si>
  <si>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</si>
  <si>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</si>
  <si>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</si>
  <si>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</si>
  <si>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</si>
  <si>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</si>
  <si>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</si>
  <si>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</si>
  <si>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</si>
  <si>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</si>
  <si>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</si>
  <si>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</si>
  <si>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</si>
  <si>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</si>
  <si>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</si>
  <si>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</si>
  <si>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</si>
  <si>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</si>
  <si>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</si>
  <si>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</si>
  <si>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</si>
  <si>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</si>
  <si>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</si>
  <si>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</si>
  <si>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</si>
  <si>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</si>
  <si>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</si>
  <si>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</si>
  <si>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</si>
  <si>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</si>
  <si>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</si>
  <si>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</si>
  <si>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</si>
  <si>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</si>
  <si>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</si>
  <si>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</si>
  <si>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</si>
  <si>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</si>
  <si>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</si>
  <si>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</si>
  <si>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</si>
  <si>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</si>
  <si>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</si>
  <si>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</si>
  <si>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</si>
  <si>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</si>
  <si>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</si>
  <si>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</si>
  <si>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</si>
  <si>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</si>
  <si>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</si>
  <si>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</si>
  <si>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</si>
  <si>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</si>
  <si>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</si>
  <si>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</si>
  <si>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</si>
  <si>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</si>
  <si>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</si>
  <si>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</si>
  <si>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</si>
  <si>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</si>
  <si>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</si>
  <si>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</si>
  <si>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</si>
  <si>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</si>
  <si>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</si>
  <si>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</si>
  <si>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</si>
  <si>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</si>
  <si>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</si>
  <si>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</si>
  <si>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</si>
  <si>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</si>
  <si>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</si>
  <si>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</si>
  <si>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</si>
  <si>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</si>
  <si>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</si>
  <si>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</si>
  <si>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</si>
  <si>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</si>
  <si>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</si>
  <si>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</si>
  <si>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</si>
  <si>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</si>
  <si>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</si>
  <si>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</si>
  <si>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</si>
  <si>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</si>
  <si>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</si>
  <si>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</si>
  <si>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</si>
  <si>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</si>
  <si>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</si>
  <si>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</si>
  <si>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</si>
  <si>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</si>
  <si>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</si>
  <si>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</si>
  <si>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</si>
  <si>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</si>
  <si>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</si>
  <si>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</si>
  <si>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</si>
  <si>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</si>
  <si>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</si>
  <si>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</si>
  <si>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</si>
  <si>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</si>
  <si>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</si>
  <si>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</si>
  <si>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</si>
  <si>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</si>
  <si>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</si>
  <si>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</si>
  <si>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</si>
  <si>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</si>
  <si>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</si>
  <si>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</si>
  <si>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</si>
  <si>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</si>
  <si>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</si>
  <si>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</si>
  <si>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</si>
  <si>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</si>
  <si>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</si>
  <si>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</si>
  <si>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</si>
  <si>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</si>
  <si>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</si>
  <si>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</si>
  <si>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</si>
  <si>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</si>
  <si>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</si>
  <si>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</si>
  <si>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</si>
  <si>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</si>
  <si>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</si>
  <si>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</si>
  <si>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</si>
  <si>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</si>
  <si>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</si>
  <si>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</si>
  <si>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</si>
  <si>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</si>
  <si>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</si>
  <si>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</si>
  <si>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</si>
  <si>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</si>
  <si>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</si>
  <si>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</si>
  <si>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</si>
  <si>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</si>
  <si>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</si>
  <si>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</si>
  <si>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</si>
  <si>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</si>
  <si>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</si>
  <si>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</si>
  <si>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</si>
  <si>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</si>
  <si>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</si>
  <si>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</si>
  <si>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</si>
  <si>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</si>
  <si>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</si>
  <si>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</si>
  <si>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</si>
  <si>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</si>
  <si>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</si>
  <si>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</si>
  <si>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</si>
  <si>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</si>
  <si>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</si>
  <si>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</si>
  <si>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</si>
  <si>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</si>
  <si>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</si>
  <si>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</si>
  <si>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</si>
  <si>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</si>
  <si>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</si>
  <si>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</si>
  <si>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</si>
  <si>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</si>
  <si>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</si>
  <si>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</si>
  <si>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</si>
  <si>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</si>
  <si>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</si>
  <si>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</si>
  <si>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</si>
  <si>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</si>
  <si>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</si>
  <si>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</si>
  <si>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</si>
  <si>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</si>
  <si>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</si>
  <si>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</si>
  <si>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</si>
  <si>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</si>
  <si>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</si>
  <si>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</si>
  <si>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</si>
  <si>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</si>
  <si>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</si>
  <si>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</si>
  <si>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</si>
  <si>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</si>
  <si>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</si>
  <si>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</si>
  <si>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</si>
  <si>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</si>
  <si>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</si>
  <si>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</si>
  <si>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</si>
  <si>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</si>
  <si>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</si>
  <si>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</si>
  <si>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</si>
  <si>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</si>
  <si>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</si>
  <si>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</si>
  <si>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</si>
  <si>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</si>
  <si>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</si>
  <si>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</si>
  <si>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</si>
  <si>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</si>
  <si>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</si>
  <si>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</si>
  <si>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</si>
  <si>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</si>
  <si>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</si>
  <si>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</si>
  <si>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</si>
  <si>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</si>
  <si>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</si>
  <si>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</si>
  <si>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</si>
  <si>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</si>
  <si>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</si>
  <si>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</si>
  <si>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</si>
  <si>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</si>
  <si>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</si>
  <si>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</si>
  <si>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</si>
  <si>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</si>
  <si>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</si>
  <si>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</si>
  <si>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</si>
  <si>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</si>
  <si>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</si>
  <si>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</si>
  <si>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</si>
  <si>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</si>
  <si>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</si>
  <si>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</si>
  <si>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</si>
  <si>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</si>
  <si>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</si>
  <si>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</si>
  <si>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</si>
  <si>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</si>
  <si>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</si>
  <si>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</si>
  <si>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</si>
  <si>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</si>
  <si>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</si>
  <si>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</si>
  <si>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</si>
  <si>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</si>
  <si>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</si>
  <si>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</si>
  <si>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</si>
  <si>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</si>
  <si>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</si>
  <si>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</si>
  <si>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</si>
  <si>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</si>
  <si>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</si>
  <si>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</si>
  <si>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</si>
  <si>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</si>
  <si>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</si>
  <si>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</si>
  <si>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</si>
  <si>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</si>
  <si>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</si>
  <si>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</si>
  <si>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</si>
  <si>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</si>
  <si>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</si>
  <si>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</si>
  <si>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</si>
  <si>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</si>
  <si>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</si>
  <si>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</si>
  <si>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</si>
  <si>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</si>
  <si>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</si>
  <si>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</si>
  <si>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</si>
  <si>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</si>
  <si>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</si>
  <si>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</si>
  <si>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</si>
  <si>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</si>
  <si>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</si>
  <si>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</si>
  <si>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</si>
  <si>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</si>
  <si>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</si>
  <si>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</si>
  <si>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</si>
  <si>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</si>
  <si>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</si>
  <si>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</si>
  <si>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</si>
  <si>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</si>
  <si>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</si>
  <si>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</si>
  <si>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</si>
  <si>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</si>
  <si>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</si>
  <si>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</si>
  <si>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</si>
  <si>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</si>
  <si>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</si>
  <si>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</si>
  <si>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</si>
  <si>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</si>
  <si>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</si>
  <si>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</si>
  <si>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</si>
  <si>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</si>
  <si>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</si>
  <si>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</si>
  <si>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</si>
  <si>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</si>
  <si>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</si>
  <si>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</si>
  <si>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</si>
  <si>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</si>
  <si>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</si>
  <si>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</si>
  <si>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</si>
  <si>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</si>
  <si>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</si>
  <si>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</si>
  <si>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</si>
  <si>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</si>
  <si>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</si>
  <si>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</si>
  <si>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</si>
  <si>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</si>
  <si>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</si>
  <si>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</si>
  <si>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</si>
  <si>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</si>
  <si>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</si>
  <si>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</si>
  <si>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</si>
  <si>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</si>
  <si>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</si>
  <si>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</si>
  <si>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</si>
  <si>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</si>
  <si>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</si>
  <si>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</si>
  <si>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</si>
  <si>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</si>
  <si>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</si>
  <si>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</si>
  <si>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</si>
  <si>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</si>
  <si>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</si>
  <si>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</si>
  <si>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</si>
  <si>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</si>
  <si>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</si>
  <si>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</si>
  <si>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</si>
  <si>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</si>
  <si>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</si>
  <si>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</si>
  <si>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</si>
  <si>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</si>
  <si>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</si>
  <si>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</si>
  <si>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</si>
  <si>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</si>
  <si>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</si>
  <si>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</si>
  <si>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</si>
  <si>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</si>
  <si>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</si>
  <si>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</si>
  <si>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</si>
  <si>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</si>
  <si>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</si>
  <si>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</si>
  <si>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</si>
  <si>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</si>
  <si>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</si>
  <si>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</si>
  <si>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</si>
  <si>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</si>
  <si>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</si>
  <si>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</si>
  <si>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</si>
  <si>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</si>
  <si>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</si>
  <si>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</si>
  <si>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</si>
  <si>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</si>
  <si>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</si>
  <si>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</si>
  <si>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</si>
  <si>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</si>
  <si>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</si>
  <si>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</si>
  <si>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</si>
  <si>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</si>
  <si>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</si>
  <si>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</si>
  <si>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</si>
  <si>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</si>
  <si>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</si>
  <si>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</si>
  <si>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</si>
  <si>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</si>
  <si>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</si>
  <si>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</si>
  <si>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</si>
  <si>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</si>
  <si>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</si>
  <si>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</si>
  <si>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</si>
  <si>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</si>
  <si>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</si>
  <si>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</si>
  <si>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</si>
  <si>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</si>
  <si>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</si>
  <si>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</si>
  <si>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</si>
  <si>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</si>
  <si>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</si>
  <si>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</si>
  <si>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</si>
  <si>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</si>
  <si>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</si>
  <si>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</si>
  <si>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</si>
  <si>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</si>
  <si>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</si>
  <si>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</si>
  <si>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</si>
  <si>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</si>
  <si>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</si>
  <si>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</si>
  <si>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</si>
  <si>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</si>
  <si>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</si>
  <si>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</si>
  <si>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</si>
  <si>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</si>
  <si>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</si>
  <si>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</si>
  <si>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</si>
  <si>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</si>
  <si>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</si>
  <si>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</si>
  <si>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</si>
  <si>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</si>
  <si>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</si>
  <si>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</si>
  <si>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</si>
  <si>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</si>
  <si>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</si>
  <si>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</si>
  <si>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</si>
  <si>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</si>
  <si>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</si>
  <si>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</si>
  <si>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</si>
  <si>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</si>
  <si>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</si>
  <si>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</si>
  <si>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</si>
  <si>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</si>
  <si>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</si>
  <si>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</si>
  <si>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</si>
  <si>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</si>
  <si>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</si>
  <si>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</si>
  <si>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</si>
  <si>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</si>
  <si>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</si>
  <si>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</si>
  <si>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</si>
  <si>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</si>
  <si>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</si>
  <si>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</si>
  <si>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</si>
  <si>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</si>
  <si>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</si>
  <si>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</si>
  <si>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</si>
  <si>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</si>
  <si>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</si>
  <si>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</si>
  <si>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</si>
  <si>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</si>
  <si>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</si>
  <si>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</si>
  <si>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</si>
  <si>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</si>
  <si>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</si>
  <si>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</si>
  <si>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</si>
  <si>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</si>
  <si>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</si>
  <si>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</si>
  <si>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</si>
  <si>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</si>
  <si>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</si>
  <si>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</si>
  <si>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</si>
  <si>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</si>
  <si>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</si>
  <si>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</si>
  <si>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</si>
  <si>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</si>
  <si>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</si>
  <si>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</si>
  <si>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</si>
  <si>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</si>
  <si>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</si>
  <si>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</si>
  <si>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</si>
  <si>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</si>
  <si>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</si>
  <si>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</si>
  <si>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</si>
  <si>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</si>
  <si>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</si>
  <si>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</si>
  <si>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</si>
  <si>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</si>
  <si>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</si>
  <si>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</si>
  <si>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</si>
  <si>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</si>
  <si>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</si>
  <si>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</si>
  <si>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</si>
  <si>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</si>
  <si>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</si>
  <si>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</si>
  <si>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</si>
  <si>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</si>
  <si>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</si>
  <si>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</si>
  <si>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</si>
  <si>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</si>
  <si>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</si>
  <si>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</si>
  <si>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</si>
  <si>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</si>
  <si>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</si>
  <si>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</si>
  <si>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</si>
  <si>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</si>
  <si>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</si>
  <si>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</si>
  <si>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</si>
  <si>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</si>
  <si>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</si>
  <si>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</si>
  <si>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</si>
  <si>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</si>
  <si>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</si>
  <si>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</si>
  <si>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</si>
  <si>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</si>
  <si>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</si>
  <si>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</si>
  <si>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</si>
  <si>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</si>
  <si>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</si>
  <si>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</si>
  <si>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</si>
  <si>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</si>
  <si>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</si>
  <si>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</si>
  <si>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</si>
  <si>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</si>
  <si>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</si>
  <si>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</si>
  <si>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</si>
  <si>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</si>
  <si>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</si>
  <si>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</si>
  <si>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</si>
  <si>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</si>
  <si>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</si>
  <si>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</si>
  <si>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</si>
  <si>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</si>
  <si>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</si>
  <si>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</si>
  <si>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</si>
  <si>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</si>
  <si>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</si>
  <si>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</si>
  <si>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</si>
  <si>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</si>
  <si>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</si>
  <si>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</si>
  <si>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</si>
  <si>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</si>
  <si>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</si>
  <si>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</si>
  <si>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</si>
  <si>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</si>
  <si>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</si>
  <si>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</si>
  <si>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</si>
  <si>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</si>
  <si>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</si>
  <si>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</si>
  <si>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</si>
  <si>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</si>
  <si>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</si>
  <si>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</si>
  <si>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</si>
  <si>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</si>
  <si>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</si>
  <si>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</si>
  <si>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</si>
  <si>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</si>
  <si>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</si>
  <si>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</si>
  <si>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</si>
  <si>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</si>
  <si>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</si>
  <si>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</si>
  <si>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</si>
  <si>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</si>
  <si>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</si>
  <si>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</si>
  <si>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</si>
  <si>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</si>
  <si>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</si>
  <si>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</si>
  <si>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</si>
  <si>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</si>
  <si>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</si>
  <si>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</si>
  <si>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</si>
  <si>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</si>
  <si>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</si>
  <si>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</si>
  <si>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</si>
  <si>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</si>
  <si>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</si>
  <si>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</si>
  <si>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</si>
  <si>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</si>
  <si>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</si>
  <si>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</si>
  <si>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</si>
  <si>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</si>
  <si>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</si>
  <si>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</si>
  <si>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</si>
  <si>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</si>
  <si>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</si>
  <si>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</si>
  <si>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</si>
  <si>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</si>
  <si>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</si>
  <si>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</si>
  <si>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</si>
  <si>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</si>
  <si>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</si>
  <si>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</si>
  <si>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</si>
  <si>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</si>
  <si>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</si>
  <si>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</si>
  <si>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</si>
  <si>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</si>
  <si>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</si>
  <si>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</si>
  <si>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</si>
  <si>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</si>
  <si>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</si>
  <si>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</si>
  <si>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</si>
  <si>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</si>
  <si>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</si>
  <si>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</si>
  <si>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</si>
  <si>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</si>
  <si>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</si>
  <si>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</si>
  <si>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</si>
  <si>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</si>
  <si>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</si>
  <si>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</si>
  <si>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</si>
  <si>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</si>
  <si>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</si>
  <si>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</si>
  <si>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</si>
  <si>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</si>
  <si>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</si>
  <si>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</si>
  <si>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</si>
  <si>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</si>
  <si>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</si>
  <si>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</si>
  <si>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</si>
  <si>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</si>
  <si>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</si>
  <si>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</si>
  <si>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</si>
  <si>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</si>
  <si>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</si>
  <si>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</si>
  <si>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</si>
  <si>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</si>
  <si>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</si>
  <si>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</si>
  <si>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</si>
  <si>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</si>
  <si>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</si>
  <si>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</si>
  <si>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</si>
  <si>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</si>
  <si>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</si>
  <si>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</si>
  <si>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</si>
  <si>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</si>
  <si>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</si>
  <si>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</si>
  <si>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</si>
  <si>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</si>
  <si>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</si>
  <si>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</si>
  <si>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</si>
  <si>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</si>
  <si>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</si>
  <si>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</si>
  <si>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</si>
  <si>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</si>
  <si>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</si>
  <si>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</si>
  <si>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</si>
  <si>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</si>
  <si>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</si>
  <si>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</si>
  <si>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</si>
  <si>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</si>
  <si>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</si>
  <si>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</si>
  <si>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</si>
  <si>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</si>
  <si>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</si>
  <si>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</si>
  <si>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</si>
  <si>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</si>
  <si>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</si>
  <si>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</si>
  <si>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</si>
  <si>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</si>
  <si>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</si>
  <si>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</si>
  <si>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</si>
  <si>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</si>
  <si>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</si>
  <si>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</si>
  <si>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</si>
  <si>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</si>
  <si>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</si>
  <si>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</si>
  <si>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</si>
  <si>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</si>
  <si>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</si>
  <si>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</si>
  <si>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</si>
  <si>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</si>
  <si>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</si>
  <si>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</si>
  <si>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</si>
  <si>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</si>
  <si>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</si>
  <si>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</si>
  <si>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</si>
  <si>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</si>
  <si>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</si>
  <si>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</si>
  <si>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</si>
  <si>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</si>
  <si>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</si>
  <si>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</si>
  <si>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</si>
  <si>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</si>
  <si>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</si>
  <si>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</si>
  <si>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</si>
  <si>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</si>
  <si>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</si>
  <si>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</si>
  <si>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</si>
  <si>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</si>
  <si>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</si>
  <si>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</si>
  <si>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</si>
  <si>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</si>
  <si>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</si>
  <si>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</si>
  <si>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</si>
  <si>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</si>
  <si>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</si>
  <si>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</si>
  <si>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</si>
  <si>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</si>
  <si>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</si>
  <si>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</si>
  <si>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</si>
  <si>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</si>
  <si>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</si>
  <si>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</si>
  <si>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</si>
  <si>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</si>
  <si>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</si>
  <si>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</si>
  <si>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</si>
  <si>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</si>
  <si>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</si>
  <si>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</si>
  <si>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</si>
  <si>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</si>
  <si>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</si>
  <si>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</si>
  <si>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</si>
  <si>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</si>
  <si>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</si>
  <si>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</si>
  <si>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</si>
  <si>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</si>
  <si>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</si>
  <si>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</si>
  <si>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</si>
  <si>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</si>
  <si>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</si>
  <si>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</si>
  <si>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</si>
  <si>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</si>
  <si>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</si>
  <si>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</si>
  <si>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</si>
  <si>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</si>
  <si>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</si>
  <si>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</si>
  <si>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</si>
  <si>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</si>
  <si>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</si>
  <si>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</si>
  <si>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</si>
  <si>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</si>
  <si>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</si>
  <si>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</si>
  <si>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</si>
  <si>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</si>
  <si>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</si>
  <si>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</si>
  <si>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</si>
  <si>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</si>
  <si>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</si>
  <si>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</si>
  <si>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</si>
  <si>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</si>
  <si>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</si>
  <si>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</si>
  <si>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</si>
  <si>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</si>
  <si>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</si>
  <si>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</si>
  <si>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</si>
  <si>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</si>
  <si>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</si>
  <si>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</si>
  <si>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</si>
  <si>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</si>
  <si>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</si>
  <si>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</si>
  <si>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</si>
  <si>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</si>
  <si>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</si>
  <si>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</si>
  <si>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</si>
  <si>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</si>
  <si>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</si>
  <si>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</si>
  <si>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</si>
  <si>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</si>
  <si>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</si>
  <si>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</si>
  <si>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</si>
  <si>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</si>
  <si>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</si>
  <si>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</si>
  <si>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</si>
  <si>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</si>
  <si>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</si>
  <si>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</si>
  <si>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</si>
  <si>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</si>
  <si>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</si>
  <si>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</si>
  <si>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</si>
  <si>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</si>
  <si>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</si>
  <si>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</si>
  <si>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</si>
  <si>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</si>
  <si>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</si>
  <si>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</si>
  <si>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</si>
  <si>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</si>
  <si>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</si>
  <si>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</si>
  <si>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</si>
  <si>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</si>
  <si>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</si>
  <si>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</si>
  <si>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</si>
  <si>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</si>
  <si>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</si>
  <si>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</si>
  <si>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</si>
  <si>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</si>
  <si>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</si>
  <si>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</si>
  <si>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</si>
  <si>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</si>
  <si>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</si>
  <si>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</si>
  <si>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</si>
  <si>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</si>
  <si>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</si>
  <si>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</si>
  <si>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</si>
  <si>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</si>
  <si>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</si>
  <si>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</si>
  <si>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</si>
  <si>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</si>
  <si>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</si>
  <si>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</si>
  <si>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</si>
  <si>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</si>
  <si>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</si>
  <si>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</si>
  <si>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</si>
  <si>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</si>
  <si>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</si>
  <si>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</si>
  <si>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</si>
  <si>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</si>
  <si>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</si>
  <si>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</si>
  <si>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</si>
  <si>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</si>
  <si>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</si>
  <si>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</si>
  <si>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</si>
  <si>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</si>
  <si>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</si>
  <si>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</si>
  <si>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</si>
  <si>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</si>
  <si>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</si>
  <si>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</si>
  <si>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</si>
  <si>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</si>
  <si>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</si>
  <si>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</si>
  <si>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</si>
  <si>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</si>
  <si>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</si>
  <si>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</si>
  <si>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</si>
  <si>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</si>
  <si>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</si>
  <si>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</si>
  <si>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</si>
  <si>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</si>
  <si>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</si>
  <si>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</si>
  <si>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</si>
  <si>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</si>
  <si>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</si>
  <si>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</si>
  <si>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</si>
  <si>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</si>
  <si>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</si>
  <si>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</si>
  <si>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</si>
  <si>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</si>
  <si>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</si>
  <si>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</si>
  <si>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</si>
  <si>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</si>
  <si>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</si>
  <si>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</si>
  <si>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</si>
  <si>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</si>
  <si>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</si>
  <si>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</si>
  <si>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</si>
  <si>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</si>
  <si>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</si>
  <si>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</si>
  <si>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</si>
  <si>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</si>
  <si>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</si>
  <si>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</si>
  <si>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</si>
  <si>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</si>
  <si>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</si>
  <si>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</si>
  <si>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</si>
  <si>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</si>
  <si>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</si>
  <si>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</si>
  <si>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</si>
  <si>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</si>
  <si>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</si>
  <si>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</si>
  <si>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</si>
  <si>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</si>
  <si>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</si>
  <si>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</si>
  <si>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</si>
  <si>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</si>
  <si>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</si>
  <si>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</si>
  <si>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</si>
  <si>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</si>
  <si>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</si>
  <si>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</si>
  <si>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</si>
  <si>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</si>
  <si>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</si>
  <si>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</si>
  <si>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</si>
  <si>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</si>
  <si>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</si>
  <si>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</si>
  <si>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</si>
  <si>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</si>
  <si>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</si>
  <si>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</si>
  <si>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</si>
  <si>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</si>
  <si>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</si>
  <si>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</si>
  <si>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</si>
  <si>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</si>
  <si>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</si>
  <si>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</si>
  <si>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</si>
  <si>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</si>
  <si>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</si>
  <si>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</si>
  <si>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</si>
  <si>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</si>
  <si>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</si>
  <si>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</si>
  <si>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</si>
  <si>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</si>
  <si>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</si>
  <si>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</si>
  <si>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</si>
  <si>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</si>
  <si>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</si>
  <si>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</si>
  <si>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</si>
  <si>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</si>
  <si>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</si>
  <si>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</si>
  <si>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</si>
  <si>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</si>
  <si>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</si>
  <si>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</si>
  <si>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</si>
  <si>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</si>
  <si>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</si>
  <si>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</si>
  <si>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</si>
  <si>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</si>
  <si>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</si>
  <si>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</si>
  <si>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</si>
  <si>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</si>
  <si>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</si>
  <si>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</si>
  <si>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</si>
  <si>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</si>
  <si>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</si>
  <si>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</si>
  <si>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</si>
  <si>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</si>
  <si>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</si>
  <si>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</si>
  <si>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</si>
  <si>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</si>
  <si>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</si>
  <si>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</si>
  <si>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</si>
  <si>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</si>
  <si>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</si>
  <si>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</si>
  <si>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</si>
  <si>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</si>
  <si>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</si>
  <si>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</si>
  <si>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</si>
  <si>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</si>
  <si>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</si>
  <si>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</si>
  <si>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</si>
  <si>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</si>
  <si>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</si>
  <si>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</si>
  <si>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</si>
  <si>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</si>
  <si>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</si>
  <si>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</si>
  <si>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</si>
  <si>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</si>
  <si>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</si>
  <si>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</si>
  <si>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</si>
  <si>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</si>
  <si>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</si>
  <si>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</si>
  <si>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</si>
  <si>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</si>
  <si>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</si>
  <si>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</si>
  <si>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</si>
  <si>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</si>
  <si>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</si>
  <si>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</si>
  <si>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</si>
  <si>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</si>
  <si>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</si>
  <si>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</si>
  <si>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</si>
  <si>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</si>
  <si>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</si>
  <si>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</si>
  <si>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</si>
  <si>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</si>
  <si>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</si>
  <si>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</si>
  <si>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</si>
  <si>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</si>
  <si>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</si>
  <si>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</si>
  <si>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</si>
  <si>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</si>
  <si>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</si>
  <si>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</si>
  <si>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</si>
  <si>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</si>
  <si>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</si>
  <si>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</si>
  <si>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</si>
  <si>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</si>
  <si>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</si>
  <si>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</si>
  <si>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</si>
  <si>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</si>
  <si>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</si>
  <si>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</si>
  <si>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</si>
  <si>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</si>
  <si>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</si>
  <si>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</si>
  <si>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</si>
  <si>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</si>
  <si>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</si>
  <si>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</si>
  <si>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</si>
  <si>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</si>
  <si>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</si>
  <si>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</si>
  <si>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</si>
  <si>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</si>
  <si>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</si>
  <si>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</si>
  <si>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</si>
  <si>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</si>
  <si>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</si>
  <si>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</si>
  <si>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</si>
  <si>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</si>
  <si>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</si>
  <si>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</si>
  <si>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</si>
  <si>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</si>
  <si>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</si>
  <si>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</si>
  <si>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</si>
  <si>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</si>
  <si>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</si>
  <si>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</si>
  <si>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</si>
  <si>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</si>
  <si>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</si>
  <si>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</si>
  <si>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</si>
  <si>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</si>
  <si>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</si>
  <si>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</si>
  <si>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</si>
  <si>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</si>
  <si>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</si>
  <si>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</si>
  <si>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</si>
  <si>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</si>
  <si>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</si>
  <si>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</si>
  <si>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</si>
  <si>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</si>
  <si>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</si>
  <si>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</si>
  <si>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</si>
  <si>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</si>
  <si>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</si>
  <si>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</si>
  <si>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</si>
  <si>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</si>
  <si>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</si>
  <si>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</si>
  <si>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</si>
  <si>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</si>
  <si>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</si>
  <si>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</si>
  <si>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</si>
  <si>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</si>
  <si>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</si>
  <si>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</si>
  <si>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</si>
  <si>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</si>
  <si>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</si>
  <si>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</si>
  <si>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</si>
  <si>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</si>
  <si>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</si>
  <si>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</si>
  <si>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</si>
  <si>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</si>
  <si>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</si>
  <si>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</si>
  <si>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</si>
  <si>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</si>
  <si>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</si>
  <si>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</si>
  <si>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</si>
  <si>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</si>
  <si>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</si>
  <si>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</si>
  <si>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</si>
  <si>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</si>
  <si>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</si>
  <si>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</si>
  <si>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</si>
  <si>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</si>
  <si>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</si>
  <si>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</si>
  <si>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</si>
  <si>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</si>
  <si>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</si>
  <si>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</si>
  <si>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</si>
  <si>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</si>
  <si>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</si>
  <si>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</si>
  <si>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</si>
  <si>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</si>
  <si>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</si>
  <si>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</si>
  <si>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</si>
  <si>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</si>
  <si>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</si>
  <si>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</si>
  <si>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</si>
  <si>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</si>
  <si>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</si>
  <si>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</si>
  <si>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</si>
  <si>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</si>
  <si>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</si>
  <si>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</si>
  <si>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</si>
  <si>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</si>
  <si>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</si>
  <si>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</si>
  <si>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</si>
  <si>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</si>
  <si>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</si>
  <si>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</si>
  <si>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</si>
  <si>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</si>
  <si>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</si>
  <si>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</si>
  <si>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</si>
  <si>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</si>
  <si>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</si>
  <si>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</si>
  <si>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</si>
  <si>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</si>
  <si>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</si>
  <si>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</si>
  <si>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</si>
  <si>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</si>
  <si>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</si>
  <si>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</si>
  <si>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</si>
  <si>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</si>
  <si>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</si>
  <si>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</si>
  <si>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</si>
  <si>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</si>
  <si>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</si>
  <si>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</si>
  <si>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</si>
  <si>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</si>
  <si>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</si>
  <si>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</si>
  <si>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</si>
  <si>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</si>
  <si>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</si>
  <si>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</si>
  <si>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</si>
  <si>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</si>
  <si>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</si>
  <si>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</si>
  <si>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</si>
  <si>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</si>
  <si>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</si>
  <si>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</si>
  <si>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</si>
  <si>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</si>
  <si>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</si>
  <si>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</si>
  <si>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</si>
  <si>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</si>
  <si>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</si>
  <si>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</si>
  <si>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</si>
  <si>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</si>
  <si>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</si>
  <si>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</si>
  <si>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</si>
  <si>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</si>
  <si>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</si>
  <si>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</si>
  <si>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</si>
  <si>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</si>
  <si>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</si>
  <si>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</si>
  <si>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</si>
  <si>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</si>
  <si>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</si>
  <si>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</si>
  <si>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</si>
  <si>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</si>
  <si>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</si>
  <si>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</si>
  <si>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</si>
  <si>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</si>
  <si>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</si>
  <si>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</si>
  <si>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</si>
  <si>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</si>
  <si>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</si>
  <si>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</si>
  <si>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</si>
  <si>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</si>
  <si>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</si>
  <si>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</si>
  <si>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</si>
  <si>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</si>
  <si>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</si>
  <si>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</si>
  <si>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</si>
  <si>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</si>
  <si>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</si>
  <si>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</si>
  <si>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</si>
  <si>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</si>
  <si>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</si>
  <si>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</si>
  <si>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</si>
  <si>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</si>
  <si>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</si>
  <si>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</si>
  <si>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</si>
  <si>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</si>
  <si>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</si>
  <si>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</si>
  <si>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</si>
  <si>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</si>
  <si>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</si>
  <si>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</si>
  <si>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</si>
  <si>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</si>
  <si>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</si>
  <si>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</si>
  <si>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</si>
  <si>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</si>
  <si>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</si>
  <si>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</si>
  <si>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</si>
  <si>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</si>
  <si>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</si>
  <si>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</si>
  <si>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</si>
  <si>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</si>
  <si>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</si>
  <si>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</si>
  <si>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</si>
  <si>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</si>
  <si>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</si>
  <si>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</si>
  <si>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</si>
  <si>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</si>
  <si>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</si>
  <si>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</si>
  <si>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</si>
  <si>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</si>
  <si>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</si>
  <si>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</si>
  <si>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</si>
  <si>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</si>
  <si>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</si>
  <si>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</si>
  <si>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</si>
  <si>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</si>
  <si>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</si>
  <si>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</si>
  <si>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</si>
  <si>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</si>
  <si>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</si>
  <si>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</si>
  <si>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</si>
  <si>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</si>
  <si>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</si>
  <si>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</si>
  <si>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</si>
  <si>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</si>
  <si>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</si>
  <si>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</si>
  <si>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</si>
  <si>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</si>
  <si>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</si>
  <si>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</si>
  <si>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</si>
  <si>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</si>
  <si>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</si>
  <si>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</si>
  <si>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</si>
  <si>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</si>
  <si>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</si>
  <si>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</si>
  <si>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</si>
  <si>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</si>
  <si>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</si>
  <si>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</si>
  <si>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</si>
  <si>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</si>
  <si>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</si>
  <si>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</si>
  <si>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</si>
  <si>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</si>
  <si>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</si>
  <si>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</si>
  <si>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</si>
  <si>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</si>
  <si>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</si>
  <si>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</si>
  <si>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</si>
  <si>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</si>
  <si>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</si>
  <si>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</si>
  <si>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</si>
  <si>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</si>
  <si>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</si>
  <si>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</si>
  <si>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</si>
  <si>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</si>
  <si>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</si>
  <si>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</si>
  <si>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</si>
  <si>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</si>
  <si>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</si>
  <si>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</si>
  <si>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</si>
  <si>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</si>
  <si>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</si>
  <si>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</si>
  <si>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</si>
  <si>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</si>
  <si>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</si>
  <si>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</si>
  <si>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</si>
  <si>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</si>
  <si>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</si>
  <si>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</si>
  <si>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</si>
  <si>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</si>
  <si>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</si>
  <si>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</si>
  <si>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</si>
  <si>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</si>
  <si>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</si>
  <si>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</si>
  <si>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</si>
  <si>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</si>
  <si>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</si>
  <si>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</si>
  <si>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</si>
  <si>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</si>
  <si>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</si>
  <si>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</si>
  <si>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</si>
  <si>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</si>
  <si>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</si>
  <si>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</si>
  <si>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</si>
  <si>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</si>
  <si>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</si>
  <si>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</si>
  <si>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</si>
  <si>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</si>
  <si>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</si>
  <si>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</si>
  <si>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</si>
  <si>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</si>
  <si>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</si>
  <si>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</si>
  <si>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</si>
  <si>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</si>
  <si>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</si>
  <si>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</si>
  <si>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</si>
  <si>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</si>
  <si>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</si>
  <si>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</si>
  <si>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</si>
  <si>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</si>
  <si>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</si>
  <si>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</si>
  <si>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</si>
  <si>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</si>
  <si>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</si>
  <si>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</si>
  <si>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</si>
  <si>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</si>
  <si>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</si>
  <si>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</si>
  <si>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</si>
  <si>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</si>
  <si>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</si>
  <si>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</si>
  <si>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</si>
  <si>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</si>
  <si>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</si>
  <si>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</si>
  <si>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</si>
  <si>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</si>
  <si>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</si>
  <si>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</si>
  <si>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</si>
  <si>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</si>
  <si>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</si>
  <si>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</si>
  <si>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</si>
  <si>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</si>
  <si>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</si>
  <si>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</si>
  <si>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</si>
  <si>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</si>
  <si>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</si>
  <si>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</si>
  <si>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</si>
  <si>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</si>
  <si>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</si>
  <si>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</si>
  <si>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</si>
  <si>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</si>
  <si>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</si>
  <si>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</si>
  <si>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</si>
  <si>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</si>
  <si>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</si>
  <si>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</si>
  <si>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</si>
  <si>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</si>
  <si>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</si>
  <si>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</si>
  <si>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</si>
  <si>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</si>
  <si>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</si>
  <si>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</si>
  <si>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</si>
  <si>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</si>
  <si>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</si>
  <si>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</si>
  <si>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</si>
  <si>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</si>
  <si>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</si>
  <si>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</si>
  <si>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</si>
  <si>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</si>
  <si>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</si>
  <si>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</si>
  <si>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</si>
  <si>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</si>
  <si>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</si>
  <si>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</si>
  <si>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</si>
  <si>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</si>
  <si>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</si>
  <si>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</si>
  <si>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</si>
  <si>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</si>
  <si>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</si>
  <si>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</si>
  <si>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</si>
  <si>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</si>
  <si>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</si>
  <si>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</si>
  <si>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</si>
  <si>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</si>
  <si>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</si>
  <si>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</si>
  <si>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</si>
  <si>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</si>
  <si>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</si>
  <si>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</si>
  <si>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</si>
  <si>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</si>
  <si>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</si>
  <si>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</si>
  <si>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</si>
  <si>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</si>
  <si>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</si>
  <si>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</si>
  <si>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</si>
  <si>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</si>
  <si>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</si>
  <si>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</si>
  <si>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</si>
  <si>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</si>
  <si>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</si>
  <si>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</si>
  <si>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</si>
  <si>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</si>
  <si>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</si>
  <si>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</si>
  <si>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</si>
  <si>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</si>
  <si>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</si>
  <si>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</si>
  <si>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</si>
  <si>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</si>
  <si>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</si>
  <si>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</si>
  <si>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</si>
  <si>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</si>
  <si>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</si>
  <si>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</si>
  <si>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</si>
  <si>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</si>
  <si>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</si>
  <si>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</si>
  <si>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</si>
  <si>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</si>
  <si>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</si>
  <si>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</si>
  <si>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</si>
  <si>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</si>
  <si>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</si>
  <si>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</si>
  <si>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</si>
  <si>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</si>
  <si>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</si>
  <si>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</si>
  <si>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</si>
  <si>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</si>
  <si>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</si>
  <si>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</si>
  <si>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</si>
  <si>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</si>
  <si>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</si>
  <si>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</si>
  <si>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</si>
  <si>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</si>
  <si>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</si>
  <si>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</si>
  <si>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</si>
  <si>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</si>
  <si>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</si>
  <si>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</si>
  <si>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</si>
  <si>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</si>
  <si>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</si>
  <si>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</si>
  <si>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</si>
  <si>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</si>
  <si>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</si>
  <si>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</si>
  <si>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</si>
  <si>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</si>
  <si>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</si>
  <si>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</si>
  <si>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</si>
  <si>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</si>
  <si>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</si>
  <si>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</si>
  <si>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</si>
  <si>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</si>
  <si>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</si>
  <si>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</si>
  <si>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</si>
  <si>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</si>
  <si>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</si>
  <si>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</si>
  <si>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</si>
  <si>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</si>
  <si>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</si>
  <si>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</si>
  <si>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</si>
  <si>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</si>
  <si>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</si>
  <si>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</si>
  <si>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</si>
  <si>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</si>
  <si>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</si>
  <si>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</si>
  <si>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</si>
  <si>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</si>
  <si>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</si>
  <si>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</si>
  <si>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</si>
  <si>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</si>
  <si>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</si>
  <si>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</si>
  <si>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</si>
  <si>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</si>
  <si>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</si>
  <si>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</si>
  <si>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</si>
  <si>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</si>
  <si>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</si>
  <si>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</si>
  <si>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</si>
  <si>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</si>
  <si>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</si>
  <si>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</si>
  <si>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</si>
  <si>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</si>
  <si>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</si>
  <si>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</si>
  <si>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</si>
  <si>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</si>
  <si>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</si>
  <si>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</si>
  <si>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</si>
  <si>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</si>
  <si>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</si>
  <si>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</si>
  <si>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</si>
  <si>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</si>
  <si>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</si>
  <si>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</si>
  <si>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</si>
  <si>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</si>
  <si>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</si>
  <si>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</si>
  <si>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</si>
  <si>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</si>
  <si>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</si>
  <si>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</si>
  <si>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</si>
  <si>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</si>
  <si>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</si>
  <si>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</si>
  <si>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</si>
  <si>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</si>
  <si>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</si>
  <si>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</si>
  <si>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</si>
  <si>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</si>
  <si>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</si>
  <si>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</si>
  <si>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</si>
  <si>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</si>
  <si>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</si>
  <si>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</si>
  <si>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</si>
  <si>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</si>
  <si>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</si>
  <si>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</si>
  <si>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</si>
  <si>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</si>
  <si>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</si>
  <si>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</si>
  <si>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</si>
  <si>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</si>
  <si>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</si>
  <si>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</si>
  <si>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</si>
  <si>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</si>
  <si>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</si>
  <si>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</si>
  <si>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</si>
  <si>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</si>
  <si>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</si>
  <si>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</si>
  <si>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</si>
  <si>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</si>
  <si>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</si>
  <si>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</si>
  <si>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</si>
  <si>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</si>
  <si>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</si>
  <si>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</si>
  <si>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</si>
  <si>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</si>
  <si>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</si>
  <si>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</si>
  <si>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</si>
  <si>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</si>
  <si>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</si>
  <si>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</si>
  <si>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</si>
  <si>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</si>
  <si>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</si>
  <si>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</si>
  <si>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</si>
  <si>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</si>
  <si>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</si>
  <si>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</si>
  <si>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</si>
  <si>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</si>
  <si>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</si>
  <si>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</si>
  <si>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</si>
  <si>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</si>
  <si>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</si>
  <si>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</si>
  <si>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</si>
  <si>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</si>
  <si>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</si>
  <si>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</si>
  <si>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</si>
  <si>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</si>
  <si>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</si>
  <si>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</si>
  <si>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</si>
  <si>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</si>
  <si>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</si>
  <si>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</si>
  <si>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</si>
  <si>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</si>
  <si>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</si>
  <si>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</si>
  <si>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</si>
  <si>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</si>
  <si>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</si>
  <si>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</si>
  <si>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</si>
  <si>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</si>
  <si>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</si>
  <si>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</si>
  <si>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</si>
  <si>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</si>
  <si>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</si>
  <si>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</si>
  <si>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</si>
  <si>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</si>
  <si>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</si>
  <si>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</si>
  <si>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</si>
  <si>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</si>
  <si>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</si>
  <si>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</si>
  <si>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</si>
  <si>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</si>
  <si>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</si>
  <si>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</si>
  <si>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</si>
  <si>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</si>
  <si>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</si>
  <si>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</si>
  <si>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</si>
  <si>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</si>
  <si>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</si>
  <si>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</si>
  <si>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</si>
  <si>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</si>
  <si>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</si>
  <si>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</si>
  <si>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</si>
  <si>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</si>
  <si>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</si>
  <si>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</si>
  <si>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</si>
  <si>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</si>
  <si>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</si>
  <si>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</si>
  <si>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</si>
  <si>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</si>
  <si>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</si>
  <si>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</si>
  <si>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</si>
  <si>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</si>
  <si>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</si>
  <si>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</si>
  <si>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</si>
  <si>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</si>
  <si>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</si>
  <si>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</si>
  <si>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</si>
  <si>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</si>
  <si>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</si>
  <si>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</si>
  <si>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</si>
  <si>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</si>
  <si>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</si>
  <si>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</si>
  <si>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</si>
  <si>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</si>
  <si>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</si>
  <si>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</si>
  <si>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</si>
  <si>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</si>
  <si>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</si>
  <si>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</si>
  <si>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</si>
  <si>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</si>
  <si>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</si>
  <si>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</si>
  <si>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</si>
  <si>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</si>
  <si>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</si>
  <si>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</si>
  <si>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</si>
  <si>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</si>
  <si>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</si>
  <si>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</si>
  <si>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</si>
  <si>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</si>
  <si>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</si>
  <si>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</si>
  <si>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</si>
  <si>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</si>
  <si>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</si>
  <si>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</si>
  <si>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</si>
  <si>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</si>
  <si>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</si>
  <si>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</si>
  <si>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</si>
  <si>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</si>
  <si>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</si>
  <si>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</si>
  <si>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</si>
  <si>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</si>
  <si>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</si>
  <si>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</si>
  <si>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</si>
  <si>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</si>
  <si>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</si>
  <si>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</si>
  <si>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</si>
  <si>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</si>
  <si>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</si>
  <si>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</si>
  <si>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</si>
  <si>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</si>
  <si>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</si>
  <si>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</si>
  <si>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</si>
  <si>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</si>
  <si>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</si>
  <si>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</si>
  <si>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</si>
  <si>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</si>
  <si>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</si>
  <si>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</si>
  <si>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</si>
  <si>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</si>
  <si>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</si>
  <si>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</si>
  <si>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</si>
  <si>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</si>
  <si>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</si>
  <si>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</si>
  <si>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</si>
  <si>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</si>
  <si>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</si>
  <si>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</si>
  <si>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</si>
  <si>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</si>
  <si>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</si>
  <si>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</si>
  <si>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</si>
  <si>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</si>
  <si>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</si>
  <si>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</si>
  <si>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</si>
  <si>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</si>
  <si>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</si>
  <si>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</si>
  <si>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</si>
  <si>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</si>
  <si>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</si>
  <si>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</si>
  <si>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</si>
  <si>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</si>
  <si>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</si>
  <si>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</si>
  <si>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</si>
  <si>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</si>
  <si>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</si>
  <si>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</si>
  <si>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</si>
  <si>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</si>
  <si>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</si>
  <si>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</si>
  <si>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</si>
  <si>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</si>
  <si>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</si>
  <si>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</si>
  <si>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</si>
  <si>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</si>
  <si>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</si>
  <si>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</si>
  <si>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</si>
  <si>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</si>
  <si>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</si>
  <si>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</si>
  <si>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</si>
  <si>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</si>
  <si>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</si>
  <si>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</si>
  <si>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</si>
  <si>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</si>
  <si>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</si>
  <si>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</si>
  <si>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</si>
  <si>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</si>
  <si>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</si>
  <si>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</si>
  <si>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</si>
  <si>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</si>
  <si>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</si>
  <si>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</si>
  <si>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</si>
  <si>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</si>
  <si>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</si>
  <si>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</si>
  <si>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</si>
  <si>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</si>
  <si>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</si>
  <si>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</si>
  <si>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</si>
  <si>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</si>
  <si>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</si>
  <si>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</si>
  <si>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</si>
  <si>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</si>
  <si>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</si>
  <si>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</si>
  <si>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</si>
  <si>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</si>
  <si>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</si>
  <si>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</si>
  <si>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</si>
  <si>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</si>
  <si>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</si>
  <si>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</si>
  <si>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</si>
  <si>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</si>
  <si>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</si>
  <si>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</si>
  <si>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</si>
  <si>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</si>
  <si>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</si>
  <si>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</si>
  <si>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</si>
  <si>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</si>
  <si>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</si>
  <si>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</si>
  <si>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</si>
  <si>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</si>
  <si>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</si>
  <si>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</si>
  <si>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</si>
  <si>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</si>
  <si>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</si>
  <si>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</si>
  <si>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</si>
  <si>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</si>
  <si>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</si>
  <si>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</si>
  <si>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</si>
  <si>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</si>
  <si>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</si>
  <si>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</si>
  <si>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</si>
  <si>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</si>
  <si>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</si>
  <si>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</si>
  <si>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</si>
  <si>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</si>
  <si>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</si>
  <si>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</si>
  <si>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</si>
  <si>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</si>
  <si>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</si>
  <si>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</si>
  <si>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</si>
  <si>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</si>
  <si>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</si>
  <si>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</si>
  <si>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</si>
  <si>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</si>
  <si>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</si>
  <si>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</si>
  <si>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</si>
  <si>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</si>
  <si>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</si>
  <si>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</si>
  <si>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</si>
  <si>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</si>
  <si>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</si>
  <si>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</si>
  <si>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</si>
  <si>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</si>
  <si>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</si>
  <si>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</si>
  <si>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</si>
  <si>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</si>
  <si>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</si>
  <si>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</si>
  <si>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</si>
  <si>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</si>
  <si>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</si>
  <si>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</si>
  <si>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</si>
  <si>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</si>
  <si>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</si>
  <si>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</si>
  <si>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</si>
  <si>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</si>
  <si>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</si>
  <si>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</si>
  <si>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</si>
  <si>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</si>
  <si>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</si>
  <si>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</si>
  <si>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</si>
  <si>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</si>
  <si>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</si>
  <si>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</si>
  <si>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</si>
  <si>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</si>
  <si>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</si>
  <si>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</si>
  <si>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</si>
  <si>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</si>
  <si>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</si>
  <si>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</si>
  <si>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</si>
  <si>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</si>
  <si>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</si>
  <si>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</si>
  <si>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</si>
  <si>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</si>
  <si>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</si>
  <si>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</si>
  <si>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</si>
  <si>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</si>
  <si>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</si>
  <si>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</si>
  <si>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</si>
  <si>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</si>
  <si>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</si>
  <si>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</si>
  <si>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</si>
  <si>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</si>
  <si>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</si>
  <si>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</si>
  <si>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</si>
  <si>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</si>
  <si>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</si>
  <si>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</si>
  <si>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</si>
  <si>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</si>
  <si>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</si>
  <si>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</si>
  <si>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</si>
  <si>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</si>
  <si>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</si>
  <si>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</si>
  <si>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</si>
  <si>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</si>
  <si>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</si>
  <si>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</si>
  <si>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</si>
  <si>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</si>
  <si>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</si>
  <si>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</si>
  <si>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</si>
  <si>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</si>
  <si>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</si>
  <si>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</si>
  <si>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</si>
  <si>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</si>
  <si>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</si>
  <si>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</si>
  <si>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</si>
  <si>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</si>
  <si>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</si>
  <si>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</si>
  <si>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</si>
  <si>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</si>
  <si>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</si>
  <si>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</si>
  <si>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</si>
  <si>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</si>
  <si>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</si>
  <si>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</si>
  <si>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</si>
  <si>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</si>
  <si>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</si>
  <si>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</si>
  <si>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</si>
  <si>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</si>
  <si>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</si>
  <si>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</si>
  <si>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</si>
  <si>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</si>
  <si>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</si>
  <si>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</si>
  <si>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</si>
  <si>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</si>
  <si>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</si>
  <si>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</si>
  <si>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</si>
  <si>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</si>
  <si>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</si>
  <si>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</si>
  <si>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</si>
  <si>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</si>
  <si>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</si>
  <si>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</si>
  <si>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</si>
  <si>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</si>
  <si>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</si>
  <si>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</si>
  <si>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</si>
  <si>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</si>
  <si>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</si>
  <si>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</si>
  <si>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</si>
  <si>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</si>
  <si>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</si>
  <si>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</si>
  <si>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</si>
  <si>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</si>
  <si>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</si>
  <si>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</si>
  <si>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</si>
  <si>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</si>
  <si>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</si>
  <si>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</si>
  <si>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</si>
  <si>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</si>
  <si>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</si>
  <si>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</si>
  <si>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</si>
  <si>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</si>
  <si>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</si>
  <si>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</si>
  <si>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</si>
  <si>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</si>
  <si>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</si>
  <si>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</si>
  <si>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</si>
  <si>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</si>
  <si>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</si>
  <si>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</si>
  <si>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</si>
  <si>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</si>
  <si>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</si>
  <si>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</si>
  <si>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</si>
  <si>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</si>
  <si>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</si>
  <si>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</si>
  <si>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</si>
  <si>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</si>
  <si>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</si>
  <si>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</si>
  <si>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</si>
  <si>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</si>
  <si>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</si>
  <si>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</si>
  <si>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</si>
  <si>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</si>
  <si>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</si>
  <si>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</si>
  <si>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</si>
  <si>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</si>
  <si>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</si>
  <si>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</si>
  <si>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</si>
  <si>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</si>
  <si>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</si>
  <si>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</si>
  <si>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</si>
  <si>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</si>
  <si>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</si>
  <si>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</si>
  <si>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</si>
  <si>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</si>
  <si>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</si>
  <si>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</si>
  <si>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</si>
  <si>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</si>
  <si>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</si>
  <si>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</si>
  <si>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</si>
  <si>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</si>
  <si>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</si>
  <si>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</si>
  <si>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</si>
  <si>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</si>
  <si>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</si>
  <si>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</si>
  <si>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</si>
  <si>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</si>
  <si>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</si>
  <si>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</si>
  <si>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</si>
  <si>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</si>
  <si>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</si>
  <si>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</si>
  <si>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</si>
  <si>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</si>
  <si>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</si>
  <si>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</si>
  <si>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</si>
  <si>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</si>
  <si>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</si>
  <si>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</si>
  <si>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</si>
  <si>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</si>
  <si>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</si>
  <si>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</si>
  <si>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</si>
  <si>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</si>
  <si>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</si>
  <si>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</si>
  <si>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</si>
  <si>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</si>
  <si>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</si>
  <si>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</si>
  <si>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</si>
  <si>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</si>
  <si>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</si>
  <si>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</si>
  <si>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</si>
  <si>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</si>
  <si>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</si>
  <si>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</si>
  <si>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</si>
  <si>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</si>
  <si>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</si>
  <si>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</si>
  <si>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</si>
  <si>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</si>
  <si>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</si>
  <si>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</si>
  <si>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</si>
  <si>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</si>
  <si>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</si>
  <si>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</si>
  <si>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</si>
  <si>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</si>
  <si>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</si>
  <si>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</si>
  <si>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</si>
  <si>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</si>
  <si>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</si>
  <si>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</si>
  <si>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</si>
  <si>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</si>
  <si>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</si>
  <si>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</si>
  <si>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</si>
  <si>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</si>
  <si>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</si>
  <si>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</si>
  <si>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</si>
  <si>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</si>
  <si>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</si>
  <si>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</si>
  <si>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</si>
  <si>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</si>
  <si>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</si>
  <si>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</si>
  <si>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</si>
  <si>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</si>
  <si>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</si>
  <si>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</si>
  <si>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</si>
  <si>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</si>
  <si>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</si>
  <si>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</si>
  <si>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</si>
  <si>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</si>
  <si>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</si>
  <si>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</si>
  <si>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</si>
  <si>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</si>
  <si>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</si>
  <si>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</si>
  <si>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</si>
  <si>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</si>
  <si>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</si>
  <si>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</si>
  <si>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</si>
  <si>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</si>
  <si>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</si>
  <si>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</si>
  <si>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</si>
  <si>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</si>
  <si>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</si>
  <si>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</si>
  <si>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</si>
  <si>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</si>
  <si>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</si>
  <si>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</si>
  <si>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</si>
  <si>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</si>
  <si>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</si>
  <si>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</si>
  <si>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</si>
  <si>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</si>
  <si>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</si>
  <si>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</si>
  <si>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</si>
  <si>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</si>
  <si>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</si>
  <si>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</si>
  <si>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</si>
  <si>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</si>
  <si>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</si>
  <si>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</si>
  <si>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</si>
  <si>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</si>
  <si>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</si>
  <si>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</si>
  <si>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</si>
  <si>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</si>
  <si>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</si>
  <si>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</si>
  <si>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</si>
  <si>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</si>
  <si>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</si>
  <si>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</si>
  <si>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</si>
  <si>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</si>
  <si>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</si>
  <si>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</si>
  <si>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</si>
  <si>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</si>
  <si>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</si>
  <si>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</si>
  <si>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</si>
  <si>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</si>
  <si>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</si>
  <si>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</si>
  <si>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</si>
  <si>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</si>
  <si>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</si>
  <si>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</si>
  <si>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</si>
  <si>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</si>
  <si>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</si>
  <si>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</si>
  <si>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</si>
  <si>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</si>
  <si>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</si>
  <si>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</si>
  <si>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</si>
  <si>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</si>
  <si>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</si>
  <si>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</si>
  <si>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</si>
  <si>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</si>
  <si>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</si>
  <si>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</si>
  <si>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</si>
  <si>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</si>
  <si>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</si>
  <si>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</si>
  <si>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</si>
  <si>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</si>
  <si>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</si>
  <si>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</si>
  <si>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</si>
  <si>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</si>
  <si>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</si>
  <si>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</si>
  <si>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</si>
  <si>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</si>
  <si>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</si>
  <si>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</si>
  <si>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</si>
  <si>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</si>
  <si>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</si>
  <si>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</si>
  <si>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</si>
  <si>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</si>
  <si>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</si>
  <si>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</si>
  <si>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</si>
  <si>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</si>
  <si>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</si>
  <si>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</si>
  <si>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</si>
  <si>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</si>
  <si>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</si>
  <si>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</si>
  <si>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</si>
  <si>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</si>
  <si>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</si>
  <si>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</si>
  <si>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</si>
  <si>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</si>
  <si>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</si>
  <si>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</si>
  <si>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</si>
  <si>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</si>
  <si>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</si>
  <si>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</si>
  <si>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</si>
  <si>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</si>
  <si>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</si>
  <si>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</si>
  <si>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</si>
  <si>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</si>
  <si>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</si>
  <si>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</si>
  <si>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</si>
  <si>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</si>
  <si>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</si>
  <si>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</si>
  <si>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</si>
  <si>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</si>
  <si>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</si>
  <si>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</si>
  <si>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</si>
  <si>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</si>
  <si>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</si>
  <si>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</si>
  <si>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</si>
  <si>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</si>
  <si>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</si>
  <si>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</si>
  <si>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</si>
  <si>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</si>
  <si>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</si>
  <si>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</si>
  <si>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</si>
  <si>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</si>
  <si>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</si>
  <si>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</si>
  <si>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</si>
  <si>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</si>
  <si>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</si>
  <si>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</si>
  <si>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</si>
  <si>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</si>
  <si>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</si>
  <si>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</si>
  <si>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</si>
  <si>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</si>
  <si>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</si>
  <si>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</si>
  <si>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</si>
  <si>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</si>
  <si>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</si>
  <si>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</si>
  <si>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</si>
  <si>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</si>
  <si>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</si>
  <si>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</si>
  <si>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</si>
  <si>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</si>
  <si>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</si>
  <si>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</si>
  <si>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</si>
  <si>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</si>
  <si>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</si>
  <si>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</si>
  <si>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</si>
  <si>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</si>
  <si>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</si>
  <si>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</si>
  <si>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</si>
  <si>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</si>
  <si>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</si>
  <si>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</si>
  <si>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</si>
  <si>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</si>
  <si>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</si>
  <si>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</si>
  <si>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</si>
  <si>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</si>
  <si>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</si>
  <si>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</si>
  <si>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</si>
  <si>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</si>
  <si>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</si>
  <si>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</si>
  <si>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</si>
  <si>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</si>
  <si>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</si>
  <si>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</si>
  <si>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</si>
  <si>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</si>
  <si>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</si>
  <si>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</si>
  <si>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</si>
  <si>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</si>
  <si>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</si>
  <si>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</si>
  <si>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</si>
  <si>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</si>
  <si>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</si>
  <si>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</si>
  <si>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</si>
  <si>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</si>
  <si>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</si>
  <si>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</si>
  <si>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</si>
  <si>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</si>
  <si>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</si>
  <si>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</si>
  <si>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</si>
  <si>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</si>
  <si>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</si>
  <si>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</si>
  <si>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</si>
  <si>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</si>
  <si>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</si>
  <si>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</si>
  <si>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</si>
  <si>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</si>
  <si>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</si>
  <si>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</si>
  <si>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</si>
  <si>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</si>
  <si>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</si>
  <si>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</si>
  <si>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</si>
  <si>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</si>
  <si>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</si>
  <si>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</si>
  <si>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</si>
  <si>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</si>
  <si>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</si>
  <si>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</si>
  <si>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</si>
  <si>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</si>
  <si>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</si>
  <si>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</si>
  <si>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</si>
  <si>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</si>
  <si>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</si>
  <si>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</si>
  <si>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</si>
  <si>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</si>
  <si>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</si>
  <si>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</si>
  <si>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</si>
  <si>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</si>
  <si>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</si>
  <si>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</si>
  <si>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</si>
  <si>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</si>
  <si>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</si>
  <si>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</si>
  <si>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</si>
  <si>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</si>
  <si>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</si>
  <si>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</si>
  <si>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</si>
  <si>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</si>
  <si>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</si>
  <si>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</si>
  <si>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</si>
  <si>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</si>
  <si>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</si>
  <si>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</si>
  <si>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</si>
  <si>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</si>
  <si>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</si>
  <si>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</si>
  <si>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</si>
  <si>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</si>
  <si>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</si>
  <si>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</si>
  <si>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</si>
  <si>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</si>
  <si>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</si>
  <si>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</si>
  <si>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</si>
  <si>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</si>
  <si>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</si>
  <si>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</si>
  <si>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</si>
  <si>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</si>
  <si>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</si>
  <si>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</si>
  <si>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</si>
  <si>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</si>
  <si>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</si>
  <si>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</si>
  <si>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</si>
  <si>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</si>
  <si>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</si>
  <si>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</si>
  <si>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</si>
  <si>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</si>
  <si>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</si>
  <si>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</si>
  <si>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</si>
  <si>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</si>
  <si>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</si>
  <si>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</si>
  <si>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</si>
  <si>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</si>
  <si>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</si>
  <si>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</si>
  <si>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</si>
  <si>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</si>
  <si>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</si>
  <si>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</si>
  <si>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</si>
  <si>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</si>
  <si>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</si>
  <si>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</si>
  <si>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</si>
  <si>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</si>
  <si>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</si>
  <si>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</si>
  <si>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</si>
  <si>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</si>
  <si>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</si>
  <si>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</si>
  <si>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</si>
  <si>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</si>
  <si>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</si>
  <si>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</si>
  <si>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</si>
  <si>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</si>
  <si>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</si>
  <si>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</si>
  <si>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</si>
  <si>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</si>
  <si>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</si>
  <si>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</si>
  <si>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</si>
  <si>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</si>
  <si>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</si>
  <si>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</si>
  <si>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</si>
  <si>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</si>
  <si>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</si>
  <si>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</si>
  <si>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</si>
  <si>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</si>
  <si>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</si>
  <si>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</si>
  <si>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</si>
  <si>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</si>
  <si>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</si>
  <si>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</si>
  <si>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</si>
  <si>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</si>
  <si>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</si>
  <si>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</si>
  <si>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</si>
  <si>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</si>
  <si>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</si>
  <si>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</si>
  <si>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</si>
  <si>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</si>
  <si>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</si>
  <si>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</si>
  <si>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</si>
  <si>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</si>
  <si>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</si>
  <si>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</si>
  <si>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</si>
  <si>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</si>
  <si>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</si>
  <si>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</si>
  <si>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</si>
  <si>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</si>
  <si>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</si>
  <si>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</si>
  <si>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</si>
  <si>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</si>
  <si>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</si>
  <si>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</si>
  <si>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</si>
  <si>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</si>
  <si>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</si>
  <si>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</si>
  <si>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</si>
  <si>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</si>
  <si>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</si>
  <si>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</si>
  <si>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</si>
  <si>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</si>
  <si>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</si>
  <si>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</si>
  <si>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</si>
  <si>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</si>
  <si>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</si>
  <si>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</si>
  <si>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</si>
  <si>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</si>
  <si>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</si>
  <si>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</si>
  <si>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</si>
  <si>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</si>
  <si>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</si>
  <si>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</si>
  <si>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</si>
  <si>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</si>
  <si>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</si>
  <si>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</si>
  <si>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</si>
  <si>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</si>
  <si>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</si>
  <si>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</si>
  <si>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</si>
  <si>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</si>
  <si>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</si>
  <si>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</si>
  <si>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</si>
  <si>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</si>
  <si>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</si>
  <si>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</si>
  <si>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</si>
  <si>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</si>
  <si>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</si>
  <si>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</si>
  <si>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</si>
  <si>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</si>
  <si>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</si>
  <si>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</si>
  <si>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</si>
  <si>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</si>
  <si>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</si>
  <si>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</si>
  <si>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</si>
  <si>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</si>
  <si>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</si>
  <si>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</si>
  <si>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</si>
  <si>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</si>
  <si>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</si>
  <si>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</si>
  <si>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</si>
  <si>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</si>
  <si>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</si>
  <si>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</si>
  <si>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</si>
  <si>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</si>
  <si>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</si>
  <si>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</si>
  <si>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</si>
  <si>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</si>
  <si>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</si>
  <si>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</si>
  <si>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</si>
  <si>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</si>
  <si>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</si>
  <si>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</si>
  <si>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</si>
  <si>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</si>
  <si>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</si>
  <si>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</si>
  <si>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</si>
  <si>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</si>
  <si>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</si>
  <si>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</si>
  <si>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</si>
  <si>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</si>
  <si>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</si>
  <si>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</si>
  <si>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</si>
  <si>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</si>
  <si>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</si>
  <si>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</si>
  <si>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</si>
  <si>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</si>
  <si>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</si>
  <si>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</si>
  <si>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</si>
  <si>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</si>
  <si>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</si>
  <si>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</si>
  <si>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</si>
  <si>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</si>
  <si>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</si>
  <si>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</si>
  <si>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</si>
  <si>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</si>
  <si>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</si>
  <si>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</si>
  <si>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</si>
  <si>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</si>
  <si>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</si>
  <si>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</si>
  <si>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</si>
  <si>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</si>
  <si>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</si>
  <si>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</si>
  <si>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</si>
  <si>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</si>
  <si>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</si>
  <si>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</si>
  <si>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</si>
  <si>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</si>
  <si>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</si>
  <si>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</si>
  <si>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</si>
  <si>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</si>
  <si>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</si>
  <si>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</si>
  <si>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</si>
  <si>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</si>
  <si>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</si>
  <si>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</si>
  <si>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</si>
  <si>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</si>
  <si>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</si>
  <si>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</si>
  <si>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</si>
  <si>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</si>
  <si>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</si>
  <si>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</si>
  <si>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</si>
  <si>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</si>
  <si>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</si>
  <si>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</si>
  <si>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</si>
  <si>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</si>
  <si>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</si>
  <si>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</si>
  <si>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</si>
  <si>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</si>
  <si>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</si>
  <si>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</si>
  <si>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</si>
  <si>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</si>
  <si>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</si>
  <si>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</si>
  <si>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</si>
  <si>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</si>
  <si>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</si>
  <si>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</si>
  <si>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</si>
  <si>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</si>
  <si>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</si>
  <si>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</si>
  <si>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</si>
  <si>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</si>
  <si>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</si>
  <si>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</si>
  <si>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</si>
  <si>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</si>
  <si>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</si>
  <si>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</si>
  <si>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</si>
  <si>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</si>
  <si>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</si>
  <si>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</si>
  <si>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</si>
  <si>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</si>
  <si>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</si>
  <si>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</si>
  <si>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</si>
  <si>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</si>
  <si>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</si>
  <si>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</si>
  <si>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</si>
  <si>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</si>
  <si>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</si>
  <si>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</si>
  <si>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</si>
  <si>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</si>
  <si>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</si>
  <si>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</si>
  <si>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</si>
  <si>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</si>
  <si>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</si>
  <si>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</si>
  <si>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</si>
  <si>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</si>
  <si>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</si>
  <si>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</si>
  <si>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</si>
  <si>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</si>
  <si>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</si>
  <si>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</si>
  <si>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</si>
  <si>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</si>
  <si>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</si>
  <si>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</si>
  <si>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</si>
  <si>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</si>
  <si>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</si>
  <si>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</si>
  <si>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</si>
  <si>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</si>
  <si>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</si>
  <si>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</si>
  <si>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</si>
  <si>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</si>
  <si>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</si>
  <si>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</si>
  <si>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</si>
  <si>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</si>
  <si>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</si>
  <si>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</si>
  <si>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</si>
  <si>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</si>
  <si>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</si>
  <si>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</si>
  <si>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</si>
  <si>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</si>
  <si>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</si>
  <si>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</si>
  <si>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</si>
  <si>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</si>
  <si>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</si>
  <si>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</si>
  <si>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</si>
  <si>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</si>
  <si>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</si>
  <si>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</si>
  <si>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</si>
  <si>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</si>
  <si>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</si>
  <si>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</si>
  <si>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</si>
  <si>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</si>
  <si>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</si>
  <si>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</si>
  <si>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</si>
  <si>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</si>
  <si>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</si>
  <si>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</si>
  <si>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</si>
  <si>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</si>
  <si>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</si>
  <si>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</si>
  <si>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</si>
  <si>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</si>
  <si>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</si>
  <si>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</si>
  <si>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</si>
  <si>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</si>
  <si>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</si>
  <si>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</si>
  <si>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</si>
  <si>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</si>
  <si>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</si>
  <si>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</si>
  <si>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</si>
  <si>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</si>
  <si>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</si>
  <si>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</si>
  <si>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</si>
  <si>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</si>
  <si>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</si>
  <si>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</si>
  <si>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</si>
  <si>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</si>
  <si>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</si>
  <si>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</si>
  <si>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</si>
  <si>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</si>
  <si>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</si>
  <si>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</si>
  <si>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</si>
  <si>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</si>
  <si>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</si>
  <si>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</si>
  <si>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</si>
  <si>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</si>
  <si>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</si>
  <si>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</si>
  <si>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</si>
  <si>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</si>
  <si>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</si>
  <si>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</si>
  <si>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</si>
  <si>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</si>
  <si>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</si>
  <si>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</si>
  <si>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</si>
  <si>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</si>
  <si>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</si>
  <si>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</si>
  <si>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</si>
  <si>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</si>
  <si>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</si>
  <si>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</si>
  <si>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</si>
  <si>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</si>
  <si>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</si>
  <si>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</si>
  <si>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</si>
  <si>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</si>
  <si>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</si>
  <si>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</si>
  <si>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</si>
  <si>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</si>
  <si>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</si>
  <si>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</si>
  <si>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</si>
  <si>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</si>
  <si>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</si>
  <si>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</si>
  <si>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</si>
  <si>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</si>
  <si>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</si>
  <si>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</si>
  <si>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</si>
  <si>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</si>
  <si>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</si>
  <si>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</si>
  <si>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</si>
  <si>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</si>
  <si>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</si>
  <si>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</si>
  <si>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</si>
  <si>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</si>
  <si>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</si>
  <si>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</si>
  <si>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</si>
  <si>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</si>
  <si>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</si>
  <si>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</si>
  <si>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</si>
  <si>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</si>
  <si>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</si>
  <si>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</si>
  <si>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</si>
  <si>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</si>
  <si>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</si>
  <si>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</si>
  <si>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</si>
  <si>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</si>
  <si>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</si>
  <si>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</si>
  <si>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</si>
  <si>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</si>
  <si>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</si>
  <si>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</si>
  <si>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</si>
  <si>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</si>
  <si>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</si>
  <si>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</si>
  <si>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</si>
  <si>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</si>
  <si>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</si>
  <si>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</si>
  <si>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</si>
  <si>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</si>
  <si>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</si>
  <si>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</si>
  <si>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</si>
  <si>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</si>
  <si>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</si>
  <si>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</si>
  <si>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</si>
  <si>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</si>
  <si>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</si>
  <si>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</si>
  <si>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</si>
  <si>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</si>
  <si>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</si>
  <si>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</si>
  <si>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</si>
  <si>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</si>
  <si>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</si>
  <si>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</si>
  <si>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</si>
  <si>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</si>
  <si>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</si>
  <si>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</si>
  <si>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</si>
  <si>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</si>
  <si>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</si>
  <si>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</si>
  <si>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</si>
  <si>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</si>
  <si>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</si>
  <si>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</si>
  <si>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</si>
  <si>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</si>
  <si>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</si>
  <si>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</si>
  <si>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</si>
  <si>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</si>
  <si>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</si>
  <si>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</si>
  <si>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</si>
  <si>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</si>
  <si>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</si>
  <si>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</si>
  <si>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</si>
  <si>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</si>
  <si>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</si>
  <si>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</si>
  <si>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</si>
  <si>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</si>
  <si>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</si>
  <si>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</si>
  <si>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</si>
  <si>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</si>
  <si>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</si>
  <si>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</si>
  <si>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</si>
  <si>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</si>
  <si>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</si>
  <si>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</si>
  <si>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</si>
  <si>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</si>
  <si>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</si>
  <si>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</si>
  <si>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</si>
  <si>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</si>
  <si>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</si>
  <si>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</si>
  <si>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</si>
  <si>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</si>
  <si>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</si>
  <si>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</si>
  <si>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</si>
  <si>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</si>
  <si>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</si>
  <si>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</si>
  <si>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</si>
  <si>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</si>
  <si>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</si>
  <si>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</si>
  <si>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</si>
  <si>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</si>
  <si>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</si>
  <si>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</si>
  <si>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</si>
  <si>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</si>
  <si>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</si>
  <si>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</si>
  <si>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</si>
  <si>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</si>
  <si>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</si>
  <si>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</si>
  <si>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</si>
  <si>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</si>
  <si>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</si>
  <si>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</si>
  <si>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</si>
  <si>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</si>
  <si>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</si>
  <si>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</si>
  <si>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</si>
  <si>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</si>
  <si>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</si>
  <si>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</si>
  <si>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</si>
  <si>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</si>
  <si>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</si>
  <si>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</si>
  <si>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</si>
  <si>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</si>
  <si>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</si>
  <si>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</si>
  <si>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</si>
  <si>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</si>
  <si>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</si>
  <si>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</si>
  <si>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</si>
  <si>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</si>
  <si>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</si>
  <si>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</si>
  <si>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</si>
  <si>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</si>
  <si>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</si>
  <si>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</si>
  <si>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</si>
  <si>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</si>
  <si>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</si>
  <si>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</si>
  <si>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</si>
  <si>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</si>
  <si>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</si>
  <si>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</si>
  <si>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</si>
  <si>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</si>
  <si>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</si>
  <si>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</si>
  <si>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</si>
  <si>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</si>
  <si>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</si>
  <si>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</si>
  <si>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</si>
  <si>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</si>
  <si>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</si>
  <si>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</si>
  <si>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</si>
  <si>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</si>
  <si>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</si>
  <si>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</si>
  <si>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</si>
  <si>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</si>
  <si>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</si>
  <si>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</si>
  <si>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</si>
  <si>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</si>
  <si>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</si>
  <si>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</si>
  <si>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</si>
  <si>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</si>
  <si>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</si>
  <si>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</si>
  <si>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</si>
  <si>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</si>
  <si>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</si>
  <si>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</si>
  <si>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</si>
  <si>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</si>
  <si>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</si>
  <si>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</si>
  <si>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</si>
  <si>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</si>
  <si>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</si>
  <si>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</si>
  <si>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</si>
  <si>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</si>
  <si>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</si>
  <si>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</si>
  <si>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</si>
  <si>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</si>
  <si>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</si>
  <si>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</si>
  <si>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</si>
  <si>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</si>
  <si>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</si>
  <si>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</si>
  <si>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</si>
  <si>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</si>
  <si>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</si>
  <si>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</si>
  <si>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</si>
  <si>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</si>
  <si>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</si>
  <si>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</si>
  <si>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</si>
  <si>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</si>
  <si>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</si>
  <si>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</si>
  <si>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</si>
  <si>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</si>
  <si>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</si>
  <si>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</si>
  <si>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</si>
  <si>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</si>
  <si>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</si>
  <si>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</si>
  <si>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</si>
  <si>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</si>
  <si>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</si>
  <si>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</si>
  <si>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</si>
  <si>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</si>
  <si>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</si>
  <si>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</si>
  <si>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</si>
  <si>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</si>
  <si>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</si>
  <si>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</si>
  <si>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</si>
  <si>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</si>
  <si>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</si>
  <si>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</si>
  <si>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</si>
  <si>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</si>
  <si>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</si>
  <si>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</si>
  <si>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</si>
  <si>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</si>
  <si>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</si>
  <si>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</si>
  <si>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</si>
  <si>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</si>
  <si>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</si>
  <si>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</si>
  <si>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</si>
  <si>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</si>
  <si>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</si>
  <si>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</si>
  <si>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</si>
  <si>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</si>
  <si>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</si>
  <si>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</si>
  <si>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</si>
  <si>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</si>
  <si>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</si>
  <si>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</si>
  <si>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</si>
  <si>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</si>
  <si>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</si>
  <si>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</si>
  <si>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</si>
  <si>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</si>
  <si>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</si>
  <si>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</si>
  <si>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</si>
  <si>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</si>
  <si>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</si>
  <si>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</si>
  <si>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</si>
  <si>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</si>
  <si>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</si>
  <si>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</si>
  <si>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</si>
  <si>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</si>
  <si>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</si>
  <si>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</si>
  <si>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</si>
  <si>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</si>
  <si>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</si>
  <si>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</si>
  <si>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</si>
  <si>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</si>
  <si>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</si>
  <si>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</si>
  <si>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</si>
  <si>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</si>
  <si>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</si>
  <si>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</si>
  <si>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</si>
  <si>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</si>
  <si>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</si>
  <si>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</si>
  <si>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</si>
  <si>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</si>
  <si>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</si>
  <si>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</si>
  <si>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</si>
  <si>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</si>
  <si>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</si>
  <si>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</si>
  <si>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</si>
  <si>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</si>
  <si>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</si>
  <si>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</si>
  <si>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</si>
  <si>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</si>
  <si>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</si>
  <si>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</si>
  <si>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</si>
  <si>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</si>
  <si>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</si>
  <si>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</si>
  <si>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</si>
  <si>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</si>
  <si>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</si>
  <si>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</si>
  <si>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</si>
  <si>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</si>
  <si>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</si>
  <si>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</si>
  <si>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</si>
  <si>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</si>
  <si>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</si>
  <si>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</si>
  <si>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</si>
  <si>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</si>
  <si>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</si>
  <si>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</si>
  <si>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</si>
  <si>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</si>
  <si>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</si>
  <si>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</si>
  <si>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</si>
  <si>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</si>
  <si>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</si>
  <si>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</si>
  <si>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</si>
  <si>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</si>
  <si>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</si>
  <si>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</si>
  <si>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</si>
  <si>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</si>
  <si>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</si>
  <si>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</si>
  <si>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</si>
  <si>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</si>
  <si>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</si>
  <si>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</si>
  <si>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</si>
  <si>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</si>
  <si>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</si>
  <si>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</si>
  <si>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</si>
  <si>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</si>
  <si>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</si>
  <si>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</si>
  <si>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</si>
  <si>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</si>
  <si>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</si>
  <si>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</si>
  <si>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</si>
  <si>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</si>
  <si>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</si>
  <si>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</si>
  <si>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</si>
  <si>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</si>
  <si>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</si>
  <si>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</si>
  <si>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</si>
  <si>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</si>
  <si>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</si>
  <si>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</si>
  <si>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</si>
  <si>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</si>
  <si>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</si>
  <si>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</si>
  <si>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</si>
  <si>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</si>
  <si>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</si>
  <si>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</si>
  <si>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</si>
  <si>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</si>
  <si>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</si>
  <si>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</si>
  <si>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</si>
  <si>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</si>
  <si>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</si>
  <si>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</si>
  <si>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</si>
  <si>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</si>
  <si>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</si>
  <si>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</si>
  <si>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</si>
  <si>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</si>
  <si>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</si>
  <si>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</si>
  <si>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</si>
  <si>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</si>
  <si>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</si>
  <si>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</si>
  <si>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</si>
  <si>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</si>
  <si>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</si>
  <si>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</si>
  <si>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</si>
  <si>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</si>
  <si>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</si>
  <si>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</si>
  <si>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</si>
  <si>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</si>
  <si>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</si>
  <si>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</si>
  <si>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</si>
  <si>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</si>
  <si>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</si>
  <si>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</si>
  <si>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</si>
  <si>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</si>
  <si>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</si>
  <si>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</si>
  <si>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</si>
  <si>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</si>
  <si>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</si>
  <si>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</si>
  <si>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</si>
  <si>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</si>
  <si>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</si>
  <si>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</si>
  <si>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</si>
  <si>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</si>
  <si>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</si>
  <si>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</si>
  <si>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</si>
  <si>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</si>
  <si>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</si>
  <si>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</si>
  <si>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</si>
  <si>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</si>
  <si>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</si>
  <si>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</si>
  <si>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</si>
  <si>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</si>
  <si>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</si>
  <si>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</si>
  <si>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</si>
  <si>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</si>
  <si>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</si>
  <si>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</si>
  <si>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</si>
  <si>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</si>
  <si>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</si>
  <si>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</si>
  <si>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</si>
  <si>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</si>
  <si>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</si>
  <si>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</si>
  <si>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</si>
  <si>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</si>
  <si>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</si>
  <si>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</si>
  <si>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</si>
  <si>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</si>
  <si>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</si>
  <si>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</si>
  <si>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</si>
  <si>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</si>
  <si>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</si>
  <si>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</si>
  <si>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</si>
  <si>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</si>
  <si>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</si>
  <si>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</si>
  <si>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</si>
  <si>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</si>
  <si>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</si>
  <si>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</si>
  <si>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</si>
  <si>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</si>
  <si>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</si>
  <si>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</si>
  <si>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</si>
  <si>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</si>
  <si>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</si>
  <si>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</si>
  <si>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</si>
  <si>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</si>
  <si>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</si>
  <si>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</si>
  <si>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</si>
  <si>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</si>
  <si>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</si>
  <si>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</si>
  <si>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</si>
  <si>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</si>
  <si>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</si>
  <si>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</si>
  <si>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</si>
  <si>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</si>
  <si>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</si>
  <si>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</si>
  <si>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</si>
  <si>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</si>
  <si>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</si>
  <si>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</si>
  <si>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</si>
  <si>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</si>
  <si>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</si>
  <si>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</si>
  <si>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</si>
  <si>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</si>
  <si>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</si>
  <si>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</si>
  <si>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</si>
  <si>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</si>
  <si>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</si>
  <si>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</si>
  <si>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</si>
  <si>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</si>
  <si>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</si>
  <si>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</si>
  <si>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</si>
  <si>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</si>
  <si>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</si>
  <si>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</si>
  <si>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</si>
  <si>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</si>
  <si>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</si>
  <si>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</si>
  <si>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</si>
  <si>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</si>
  <si>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</si>
  <si>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</si>
  <si>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</si>
  <si>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</si>
  <si>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</si>
  <si>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</si>
  <si>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</si>
  <si>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</si>
  <si>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</si>
  <si>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</si>
  <si>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</si>
  <si>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</si>
  <si>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</si>
  <si>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</si>
  <si>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</si>
  <si>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</si>
  <si>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</si>
  <si>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</si>
  <si>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</si>
  <si>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</si>
  <si>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</si>
  <si>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</si>
  <si>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</si>
  <si>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</si>
  <si>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</si>
  <si>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</si>
  <si>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</si>
  <si>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</si>
  <si>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</si>
  <si>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</si>
  <si>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</si>
  <si>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</si>
  <si>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</si>
  <si>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</si>
  <si>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</si>
  <si>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</si>
  <si>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</si>
  <si>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</si>
  <si>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</si>
  <si>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</si>
  <si>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</si>
  <si>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</si>
  <si>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</si>
  <si>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</si>
  <si>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</si>
  <si>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</si>
  <si>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</si>
  <si>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</si>
  <si>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</si>
  <si>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</si>
  <si>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</si>
  <si>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</si>
  <si>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</si>
  <si>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</si>
  <si>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</si>
  <si>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</si>
  <si>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</si>
  <si>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</si>
  <si>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</si>
  <si>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</si>
  <si>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</si>
  <si>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</si>
  <si>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</si>
  <si>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</si>
  <si>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</si>
  <si>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</si>
  <si>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</si>
  <si>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</si>
  <si>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</si>
  <si>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</si>
  <si>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</si>
  <si>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</si>
  <si>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</si>
  <si>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</si>
  <si>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</si>
  <si>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</si>
  <si>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</si>
  <si>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</si>
  <si>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</si>
  <si>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</si>
  <si>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</si>
  <si>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</si>
  <si>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</si>
  <si>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</si>
  <si>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</si>
  <si>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</si>
  <si>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</si>
  <si>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</si>
  <si>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</si>
  <si>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</si>
  <si>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</si>
  <si>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</si>
  <si>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</si>
  <si>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</si>
  <si>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</si>
  <si>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</si>
  <si>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</si>
  <si>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</si>
  <si>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</si>
  <si>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</si>
  <si>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</si>
  <si>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</si>
  <si>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</si>
  <si>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</si>
  <si>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</si>
  <si>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</si>
  <si>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</si>
  <si>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</si>
  <si>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</si>
  <si>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</si>
  <si>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</si>
  <si>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</si>
  <si>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</si>
  <si>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</si>
  <si>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</si>
  <si>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</si>
  <si>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</si>
  <si>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</si>
  <si>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</si>
  <si>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</si>
  <si>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</si>
  <si>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</si>
  <si>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</si>
  <si>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</si>
  <si>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</si>
  <si>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</si>
  <si>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</si>
  <si>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</si>
  <si>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</si>
  <si>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</si>
  <si>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</si>
  <si>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</si>
  <si>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</si>
  <si>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</si>
  <si>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</si>
  <si>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</si>
  <si>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</si>
  <si>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</si>
  <si>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</si>
  <si>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</si>
  <si>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</si>
  <si>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</si>
  <si>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</si>
  <si>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</si>
  <si>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</si>
  <si>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</si>
  <si>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</si>
  <si>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</si>
  <si>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</si>
  <si>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</si>
  <si>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</si>
  <si>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</si>
  <si>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</si>
  <si>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</si>
  <si>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</si>
  <si>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</si>
  <si>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</si>
  <si>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</si>
  <si>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</si>
  <si>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</si>
  <si>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</si>
  <si>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</si>
  <si>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</si>
  <si>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</si>
  <si>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</si>
  <si>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</si>
  <si>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</si>
  <si>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</si>
  <si>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</si>
  <si>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</si>
  <si>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</si>
  <si>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</si>
  <si>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</si>
  <si>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</si>
  <si>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</si>
  <si>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</si>
  <si>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</si>
  <si>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</si>
  <si>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</si>
  <si>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</si>
  <si>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</si>
  <si>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</si>
  <si>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</si>
  <si>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</si>
  <si>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</si>
  <si>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</si>
  <si>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</si>
  <si>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</si>
  <si>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</si>
  <si>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</si>
  <si>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</si>
  <si>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</si>
  <si>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</si>
  <si>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</si>
  <si>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</si>
  <si>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</si>
  <si>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</si>
  <si>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</si>
  <si>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</si>
  <si>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</si>
  <si>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</si>
  <si>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</si>
  <si>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</si>
  <si>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</si>
  <si>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</si>
  <si>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</si>
  <si>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</si>
  <si>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</si>
  <si>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</si>
  <si>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</si>
  <si>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</si>
  <si>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</si>
  <si>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</si>
  <si>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</si>
  <si>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</si>
  <si>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</si>
  <si>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</si>
  <si>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</si>
  <si>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</si>
  <si>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</si>
  <si>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</si>
  <si>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</si>
  <si>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</si>
  <si>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</si>
  <si>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</si>
  <si>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</si>
  <si>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</si>
  <si>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</si>
  <si>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</si>
  <si>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</si>
  <si>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</si>
  <si>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</si>
  <si>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</si>
  <si>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</si>
  <si>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</si>
  <si>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</si>
  <si>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</si>
  <si>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</si>
  <si>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</si>
  <si>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</si>
  <si>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</si>
  <si>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</si>
  <si>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</si>
  <si>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</si>
  <si>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</si>
  <si>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</si>
  <si>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</si>
  <si>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</si>
  <si>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</si>
  <si>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</si>
  <si>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</si>
  <si>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</si>
  <si>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</si>
  <si>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</si>
  <si>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</si>
  <si>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</si>
  <si>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</si>
  <si>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</si>
  <si>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</si>
  <si>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</si>
  <si>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</si>
  <si>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</si>
  <si>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</si>
  <si>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</si>
  <si>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</si>
  <si>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</si>
  <si>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</si>
  <si>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</si>
  <si>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</si>
  <si>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</si>
  <si>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</si>
  <si>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</si>
  <si>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</si>
  <si>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</si>
  <si>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</si>
  <si>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</si>
  <si>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</si>
  <si>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</si>
  <si>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</si>
  <si>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</si>
  <si>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</si>
  <si>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</si>
  <si>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</si>
  <si>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</si>
  <si>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</si>
  <si>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</si>
  <si>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</si>
  <si>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</si>
  <si>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</si>
  <si>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</si>
  <si>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</si>
  <si>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</si>
  <si>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</si>
  <si>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</si>
  <si>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</si>
  <si>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</si>
  <si>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</si>
  <si>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</si>
  <si>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</si>
  <si>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</si>
  <si>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</si>
  <si>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</si>
  <si>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</si>
  <si>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</si>
  <si>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</si>
  <si>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</si>
  <si>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</si>
  <si>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</si>
  <si>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</si>
  <si>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</si>
  <si>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</si>
  <si>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</si>
  <si>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</si>
  <si>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</si>
  <si>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</si>
  <si>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</si>
  <si>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</si>
  <si>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</si>
  <si>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</si>
  <si>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</si>
  <si>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</si>
  <si>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</si>
  <si>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</si>
  <si>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</si>
  <si>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</si>
  <si>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</si>
  <si>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</si>
  <si>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</si>
  <si>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</si>
  <si>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</si>
  <si>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</si>
  <si>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</si>
  <si>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</si>
  <si>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</si>
  <si>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</si>
  <si>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</si>
  <si>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</si>
  <si>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</si>
  <si>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</si>
  <si>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</si>
  <si>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</si>
  <si>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</si>
  <si>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</si>
  <si>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</si>
  <si>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</si>
  <si>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</si>
  <si>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</si>
  <si>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</si>
  <si>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</si>
  <si>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</si>
  <si>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</si>
  <si>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</si>
  <si>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</si>
  <si>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</si>
  <si>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</si>
  <si>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</si>
  <si>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</si>
  <si>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</si>
  <si>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</si>
  <si>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</si>
  <si>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</si>
  <si>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</si>
  <si>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</si>
  <si>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</si>
  <si>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</si>
  <si>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</si>
  <si>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</si>
  <si>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</si>
  <si>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</si>
  <si>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</si>
  <si>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</si>
  <si>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</si>
  <si>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</si>
  <si>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</si>
  <si>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</si>
  <si>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</si>
  <si>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</si>
  <si>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</si>
  <si>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</si>
  <si>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</si>
  <si>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</si>
  <si>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</si>
  <si>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</si>
  <si>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</si>
  <si>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</si>
  <si>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</si>
  <si>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</si>
  <si>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</si>
  <si>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</si>
  <si>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</si>
  <si>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</si>
  <si>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</si>
  <si>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</si>
  <si>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</si>
  <si>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</si>
  <si>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</si>
  <si>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</si>
  <si>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</si>
  <si>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</si>
  <si>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</si>
  <si>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</si>
  <si>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</si>
  <si>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</si>
  <si>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</si>
  <si>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</si>
  <si>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</si>
  <si>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</si>
  <si>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</si>
  <si>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</si>
  <si>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</si>
  <si>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</si>
  <si>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</si>
  <si>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</si>
  <si>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</si>
  <si>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</si>
  <si>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</si>
  <si>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</si>
  <si>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</si>
  <si>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</si>
  <si>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</si>
  <si>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</si>
  <si>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</si>
  <si>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</si>
  <si>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</si>
  <si>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</si>
  <si>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</si>
  <si>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</si>
  <si>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</si>
  <si>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</si>
  <si>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</si>
  <si>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</si>
  <si>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</si>
  <si>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</si>
  <si>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</si>
  <si>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</si>
  <si>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</si>
  <si>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</si>
  <si>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</si>
  <si>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</si>
  <si>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</si>
  <si>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</si>
  <si>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</si>
  <si>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</si>
  <si>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</si>
  <si>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</si>
  <si>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</si>
  <si>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</si>
  <si>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</si>
  <si>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</si>
  <si>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</si>
  <si>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</si>
  <si>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</si>
  <si>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</si>
  <si>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</si>
  <si>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</si>
  <si>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</si>
  <si>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</si>
  <si>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</si>
  <si>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</si>
  <si>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</si>
  <si>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</si>
  <si>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</si>
  <si>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</si>
  <si>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</si>
  <si>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</si>
  <si>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</si>
  <si>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</si>
  <si>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</si>
  <si>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</si>
  <si>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</si>
  <si>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</si>
  <si>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</si>
  <si>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</si>
  <si>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</si>
  <si>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</si>
  <si>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</si>
  <si>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</si>
  <si>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</si>
  <si>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</si>
  <si>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</si>
  <si>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</si>
  <si>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</si>
  <si>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</si>
  <si>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</si>
  <si>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</si>
  <si>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</si>
  <si>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</si>
  <si>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</si>
  <si>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</si>
  <si>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</si>
  <si>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</si>
  <si>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</si>
  <si>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</si>
  <si>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</si>
  <si>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</si>
  <si>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</si>
  <si>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</si>
  <si>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</si>
  <si>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</si>
  <si>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</si>
  <si>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</si>
  <si>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</si>
  <si>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</si>
  <si>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</si>
  <si>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</si>
  <si>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</si>
  <si>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</si>
  <si>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</si>
  <si>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</si>
  <si>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</si>
  <si>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</si>
  <si>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</si>
  <si>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</si>
  <si>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</si>
  <si>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</si>
  <si>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</si>
  <si>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</si>
  <si>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</si>
  <si>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</si>
  <si>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</si>
  <si>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</si>
  <si>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</si>
  <si>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</si>
  <si>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</si>
  <si>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</si>
  <si>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</si>
  <si>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</si>
  <si>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</si>
  <si>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</si>
  <si>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</si>
  <si>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</si>
  <si>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</si>
  <si>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</si>
  <si>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</si>
  <si>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</si>
  <si>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</si>
  <si>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</si>
  <si>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</si>
  <si>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</si>
  <si>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</si>
  <si>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</si>
  <si>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</si>
  <si>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</si>
  <si>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</si>
  <si>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</si>
  <si>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</si>
  <si>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</si>
  <si>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</si>
  <si>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</si>
  <si>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</si>
  <si>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</si>
  <si>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</si>
  <si>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</si>
  <si>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</si>
  <si>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</si>
  <si>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</si>
  <si>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</si>
  <si>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</si>
  <si>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</si>
  <si>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</si>
  <si>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</si>
  <si>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</si>
  <si>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</si>
  <si>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</si>
  <si>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</si>
  <si>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</si>
  <si>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</si>
  <si>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</si>
  <si>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</si>
  <si>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</si>
  <si>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</si>
  <si>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</si>
  <si>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</si>
  <si>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</si>
  <si>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</si>
  <si>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</si>
  <si>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</si>
  <si>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</si>
  <si>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</si>
  <si>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</si>
  <si>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</si>
  <si>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</si>
  <si>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</si>
  <si>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</si>
  <si>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</si>
  <si>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</si>
  <si>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</si>
  <si>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</si>
  <si>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</si>
  <si>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</si>
  <si>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</si>
  <si>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</si>
  <si>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</si>
  <si>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</si>
  <si>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</si>
  <si>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</si>
  <si>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</si>
  <si>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</si>
  <si>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</si>
  <si>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</si>
  <si>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</si>
  <si>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</si>
  <si>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</si>
  <si>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</si>
  <si>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</si>
  <si>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</si>
  <si>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</si>
  <si>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</si>
  <si>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</si>
  <si>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</si>
  <si>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</si>
  <si>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</si>
  <si>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</si>
  <si>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</si>
  <si>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</si>
  <si>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</si>
  <si>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</si>
  <si>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</si>
  <si>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</si>
  <si>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</si>
  <si>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</si>
  <si>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</si>
  <si>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</si>
  <si>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</si>
  <si>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</si>
  <si>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</si>
  <si>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</si>
  <si>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</si>
  <si>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</si>
  <si>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</si>
  <si>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</si>
  <si>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</si>
  <si>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</si>
  <si>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</si>
  <si>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</si>
  <si>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</si>
  <si>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</si>
  <si>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</si>
  <si>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</si>
  <si>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</si>
  <si>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</si>
  <si>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</si>
  <si>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</si>
  <si>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</si>
  <si>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</si>
  <si>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</si>
  <si>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</si>
  <si>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</si>
  <si>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</si>
  <si>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</si>
  <si>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</si>
  <si>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</si>
  <si>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</si>
  <si>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</si>
  <si>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</si>
  <si>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</si>
  <si>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</si>
  <si>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</si>
  <si>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</si>
  <si>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</si>
  <si>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</si>
  <si>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</si>
  <si>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</si>
  <si>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</si>
  <si>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</si>
  <si>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</si>
  <si>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</si>
  <si>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</si>
  <si>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</si>
  <si>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</si>
  <si>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</si>
  <si>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</si>
  <si>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</si>
  <si>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</si>
  <si>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</si>
  <si>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</si>
  <si>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</si>
  <si>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</si>
  <si>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</si>
  <si>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</si>
  <si>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</si>
  <si>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</si>
  <si>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</si>
  <si>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</si>
  <si>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</si>
  <si>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</si>
  <si>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</si>
  <si>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</si>
  <si>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</si>
  <si>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</si>
  <si>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</si>
  <si>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</si>
  <si>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</si>
  <si>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</si>
  <si>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</si>
  <si>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</si>
  <si>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</si>
  <si>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</si>
  <si>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</si>
  <si>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</si>
  <si>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</si>
  <si>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</si>
  <si>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</si>
  <si>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</si>
  <si>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</si>
  <si>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</si>
  <si>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</si>
  <si>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</si>
  <si>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</si>
  <si>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</si>
  <si>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</si>
  <si>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</si>
  <si>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</si>
  <si>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</si>
  <si>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</si>
  <si>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</si>
  <si>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</si>
  <si>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</si>
  <si>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</si>
  <si>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</si>
  <si>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</si>
  <si>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</si>
  <si>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</si>
  <si>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</si>
  <si>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</si>
  <si>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</si>
  <si>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</si>
  <si>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</si>
  <si>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</si>
  <si>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</si>
  <si>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</si>
  <si>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</si>
  <si>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</si>
  <si>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</si>
  <si>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</si>
  <si>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</si>
  <si>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</si>
  <si>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</si>
  <si>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</si>
  <si>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</si>
  <si>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</si>
  <si>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</si>
  <si>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</si>
  <si>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</si>
  <si>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</si>
  <si>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</si>
  <si>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</si>
  <si>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</si>
  <si>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</si>
  <si>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</si>
  <si>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</si>
  <si>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</si>
  <si>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</si>
  <si>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</si>
  <si>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</si>
  <si>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</si>
  <si>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</si>
  <si>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</si>
  <si>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</si>
  <si>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</si>
  <si>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</si>
  <si>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</si>
  <si>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</si>
  <si>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</si>
  <si>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</si>
  <si>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</si>
  <si>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</si>
  <si>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</si>
  <si>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</si>
  <si>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</si>
  <si>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</si>
  <si>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</si>
  <si>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</si>
  <si>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</si>
  <si>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</si>
  <si>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</si>
  <si>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</si>
  <si>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</si>
  <si>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</si>
  <si>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</si>
  <si>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</si>
  <si>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</si>
  <si>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</si>
  <si>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</si>
  <si>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</si>
  <si>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</si>
  <si>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</si>
  <si>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</si>
  <si>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</si>
  <si>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</si>
  <si>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</si>
  <si>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</si>
  <si>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</si>
  <si>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</si>
  <si>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</si>
  <si>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</si>
  <si>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</si>
  <si>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</si>
  <si>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</si>
  <si>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</si>
  <si>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</si>
  <si>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</si>
  <si>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</si>
  <si>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</si>
  <si>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</si>
  <si>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</si>
  <si>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</si>
  <si>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</si>
  <si>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</si>
  <si>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</si>
  <si>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</si>
  <si>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</si>
  <si>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</si>
  <si>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</si>
  <si>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</si>
  <si>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</si>
  <si>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</si>
  <si>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</si>
  <si>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</si>
  <si>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</si>
  <si>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</si>
  <si>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</si>
  <si>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</si>
  <si>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</si>
  <si>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</si>
  <si>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</si>
  <si>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</si>
  <si>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</si>
  <si>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</si>
  <si>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</si>
  <si>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</si>
  <si>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</si>
  <si>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</si>
  <si>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</si>
  <si>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</si>
  <si>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</si>
  <si>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</si>
  <si>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</si>
  <si>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</si>
  <si>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</si>
  <si>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</si>
  <si>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</si>
  <si>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</si>
  <si>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</si>
  <si>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</si>
  <si>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</si>
  <si>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</si>
  <si>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</si>
  <si>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</si>
  <si>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</si>
  <si>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</si>
  <si>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</si>
  <si>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</si>
  <si>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</si>
  <si>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</si>
  <si>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</si>
  <si>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</si>
  <si>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</si>
  <si>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</si>
  <si>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</si>
  <si>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</si>
  <si>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</si>
  <si>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</si>
  <si>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</si>
  <si>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</si>
  <si>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</si>
  <si>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</si>
  <si>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</si>
  <si>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</si>
  <si>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</si>
  <si>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</si>
  <si>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</si>
  <si>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</si>
  <si>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</si>
  <si>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</si>
  <si>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</si>
  <si>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</si>
  <si>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</si>
  <si>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</si>
  <si>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</si>
  <si>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</si>
  <si>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</si>
  <si>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</si>
  <si>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</si>
  <si>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</si>
  <si>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</si>
  <si>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</si>
  <si>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</si>
  <si>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</si>
  <si>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</si>
  <si>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</si>
  <si>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</si>
  <si>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</si>
  <si>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</si>
  <si>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</si>
  <si>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</si>
  <si>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</si>
  <si>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</si>
  <si>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</si>
  <si>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</si>
  <si>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</si>
  <si>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</si>
  <si>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</si>
  <si>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</si>
  <si>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</si>
  <si>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</si>
  <si>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</si>
  <si>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</si>
  <si>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</si>
  <si>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</si>
  <si>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</si>
  <si>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</si>
  <si>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</si>
  <si>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</si>
  <si>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</si>
  <si>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</si>
  <si>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</si>
  <si>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</si>
  <si>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</si>
  <si>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</si>
  <si>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</si>
  <si>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</si>
  <si>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</si>
  <si>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</si>
  <si>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</si>
  <si>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</si>
  <si>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</si>
  <si>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</si>
  <si>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</si>
  <si>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</si>
  <si>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</si>
  <si>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</si>
  <si>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</si>
  <si>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</si>
  <si>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</si>
  <si>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</si>
  <si>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</si>
  <si>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</si>
  <si>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</si>
  <si>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</si>
  <si>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</si>
  <si>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</si>
  <si>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</si>
  <si>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</si>
  <si>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</si>
  <si>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</si>
  <si>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</si>
  <si>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</si>
  <si>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</si>
  <si>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</si>
  <si>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</si>
  <si>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</si>
  <si>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</si>
  <si>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</si>
  <si>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</si>
  <si>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</si>
  <si>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</si>
  <si>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</si>
  <si>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</si>
  <si>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</si>
  <si>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</si>
  <si>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</si>
  <si>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</si>
  <si>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</si>
  <si>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</si>
  <si>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</si>
  <si>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</si>
  <si>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</si>
  <si>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</si>
  <si>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</si>
  <si>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</si>
  <si>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</si>
  <si>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</si>
  <si>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</si>
  <si>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</si>
  <si>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</si>
  <si>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</si>
  <si>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</si>
  <si>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</si>
  <si>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</si>
  <si>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</si>
  <si>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</si>
  <si>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</si>
  <si>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</si>
  <si>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</si>
  <si>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</si>
  <si>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</si>
  <si>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</si>
  <si>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</si>
  <si>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</si>
  <si>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</si>
  <si>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</si>
  <si>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</si>
  <si>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</si>
  <si>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</si>
  <si>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</si>
  <si>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</si>
  <si>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</si>
  <si>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</si>
  <si>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</si>
  <si>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</si>
  <si>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</si>
  <si>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</si>
  <si>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</si>
  <si>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</si>
  <si>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</si>
  <si>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</si>
  <si>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</si>
  <si>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</si>
  <si>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</si>
  <si>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</si>
  <si>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</si>
  <si>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</si>
  <si>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</si>
  <si>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</si>
  <si>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</si>
  <si>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</si>
  <si>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</si>
  <si>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</si>
  <si>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</si>
  <si>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</si>
  <si>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</si>
  <si>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</si>
  <si>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</si>
  <si>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</si>
  <si>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</si>
  <si>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</si>
  <si>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</si>
  <si>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</si>
  <si>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</si>
  <si>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</si>
  <si>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</si>
  <si>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</si>
  <si>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</si>
  <si>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</si>
  <si>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</si>
  <si>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</si>
  <si>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</si>
  <si>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</si>
  <si>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</si>
  <si>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</si>
  <si>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</si>
  <si>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</si>
  <si>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</si>
  <si>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</si>
  <si>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</si>
  <si>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</si>
  <si>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</si>
  <si>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</si>
  <si>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</si>
  <si>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</si>
  <si>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</si>
  <si>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</si>
  <si>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</si>
  <si>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</si>
  <si>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</si>
  <si>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</si>
  <si>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</si>
  <si>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</si>
  <si>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</si>
  <si>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</si>
  <si>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</si>
  <si>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</si>
  <si>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</si>
  <si>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</si>
  <si>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</si>
  <si>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</si>
  <si>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</si>
  <si>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</si>
  <si>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</si>
  <si>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</si>
  <si>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</si>
  <si>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</si>
  <si>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</si>
  <si>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</si>
  <si>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</si>
  <si>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</si>
  <si>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</si>
  <si>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</si>
  <si>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</si>
  <si>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</si>
  <si>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</si>
  <si>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</si>
  <si>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</si>
  <si>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</si>
  <si>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</si>
  <si>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</si>
  <si>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</si>
  <si>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</si>
  <si>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</si>
  <si>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</si>
  <si>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</si>
  <si>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</si>
  <si>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</si>
  <si>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</si>
  <si>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</si>
  <si>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</si>
  <si>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</si>
  <si>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</si>
  <si>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</si>
  <si>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</si>
  <si>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</si>
  <si>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</si>
  <si>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</si>
  <si>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</si>
  <si>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</si>
  <si>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</si>
  <si>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</si>
  <si>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</si>
  <si>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</si>
  <si>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</si>
  <si>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</si>
  <si>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</si>
  <si>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</si>
  <si>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</si>
  <si>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</si>
  <si>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</si>
  <si>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</si>
  <si>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</si>
  <si>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</si>
  <si>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</si>
  <si>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</si>
  <si>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</si>
  <si>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</si>
  <si>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</si>
  <si>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</si>
  <si>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</si>
  <si>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</si>
  <si>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</si>
  <si>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</si>
  <si>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</si>
  <si>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</si>
  <si>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</si>
  <si>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</si>
  <si>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</si>
  <si>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</si>
  <si>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</si>
  <si>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</si>
  <si>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</si>
  <si>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</si>
  <si>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</si>
  <si>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</si>
  <si>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</si>
  <si>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</si>
  <si>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</si>
  <si>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</si>
  <si>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</si>
  <si>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</si>
  <si>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</si>
  <si>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</si>
  <si>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</si>
  <si>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</si>
  <si>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</si>
  <si>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</si>
  <si>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</si>
  <si>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</si>
  <si>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</si>
  <si>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</si>
  <si>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</si>
  <si>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</si>
  <si>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</si>
  <si>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</si>
  <si>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</si>
  <si>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</si>
  <si>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</si>
  <si>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</si>
  <si>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</si>
  <si>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</si>
  <si>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</si>
  <si>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</si>
  <si>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</si>
  <si>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</si>
  <si>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</si>
  <si>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</si>
  <si>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</si>
  <si>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</si>
  <si>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</si>
  <si>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</si>
  <si>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</si>
  <si>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</si>
  <si>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</si>
  <si>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</si>
  <si>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</si>
  <si>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</si>
  <si>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</si>
  <si>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</si>
  <si>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</si>
  <si>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</si>
  <si>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</si>
  <si>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</si>
  <si>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</si>
  <si>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</si>
  <si>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</si>
  <si>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</si>
  <si>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</si>
  <si>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</si>
  <si>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</si>
  <si>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</si>
  <si>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</si>
  <si>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</si>
  <si>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</si>
  <si>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</si>
  <si>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</si>
  <si>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</si>
  <si>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</si>
  <si>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</si>
  <si>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</si>
  <si>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</si>
  <si>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</si>
  <si>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</si>
  <si>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</si>
  <si>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</si>
  <si>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</si>
  <si>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</si>
  <si>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</si>
  <si>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</si>
  <si>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</si>
  <si>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</si>
  <si>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</si>
  <si>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</si>
  <si>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</si>
  <si>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</si>
  <si>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</si>
  <si>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</si>
  <si>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</si>
  <si>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</si>
  <si>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</si>
  <si>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</si>
  <si>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</si>
  <si>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</si>
  <si>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</si>
  <si>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</si>
  <si>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</si>
  <si>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</si>
  <si>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</si>
  <si>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</si>
  <si>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</si>
  <si>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</si>
  <si>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</si>
  <si>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</si>
  <si>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</si>
  <si>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</si>
  <si>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</si>
  <si>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</si>
  <si>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</si>
  <si>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</si>
  <si>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</si>
  <si>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</si>
  <si>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</si>
  <si>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</si>
  <si>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</si>
  <si>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</si>
  <si>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</si>
  <si>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</si>
  <si>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</si>
  <si>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</si>
  <si>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</si>
  <si>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</si>
  <si>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</si>
  <si>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</si>
  <si>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</si>
  <si>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</si>
  <si>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</si>
  <si>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</si>
  <si>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</si>
  <si>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</si>
  <si>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</si>
  <si>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</si>
  <si>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</si>
  <si>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</si>
  <si>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</si>
  <si>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</si>
  <si>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</si>
  <si>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</si>
  <si>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</si>
  <si>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</si>
  <si>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</si>
  <si>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</si>
  <si>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</si>
  <si>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</si>
  <si>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</si>
  <si>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</si>
  <si>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</si>
  <si>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</si>
  <si>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</si>
  <si>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</si>
  <si>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</si>
  <si>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</si>
  <si>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</si>
  <si>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</si>
  <si>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</si>
  <si>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</si>
  <si>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</si>
  <si>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</si>
  <si>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</si>
  <si>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</si>
  <si>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</si>
  <si>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</si>
  <si>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</si>
  <si>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</si>
  <si>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</si>
  <si>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</si>
  <si>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</si>
  <si>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</si>
  <si>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</si>
  <si>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</si>
  <si>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</si>
  <si>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</si>
  <si>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</si>
  <si>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</si>
  <si>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</si>
  <si>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</si>
  <si>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</si>
  <si>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</si>
  <si>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</si>
  <si>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</si>
  <si>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</si>
  <si>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</si>
  <si>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</si>
  <si>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</si>
  <si>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</si>
  <si>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</si>
  <si>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</si>
  <si>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</si>
  <si>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</si>
  <si>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</si>
  <si>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</si>
  <si>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</si>
  <si>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</si>
  <si>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</si>
  <si>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</si>
  <si>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</si>
  <si>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</si>
  <si>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</si>
  <si>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</si>
  <si>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</si>
  <si>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</si>
  <si>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</si>
  <si>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</si>
  <si>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</si>
  <si>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</si>
  <si>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</si>
  <si>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</si>
  <si>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</si>
  <si>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</si>
  <si>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</si>
  <si>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</si>
  <si>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</si>
  <si>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</si>
  <si>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</si>
  <si>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</si>
  <si>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</si>
  <si>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</si>
  <si>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</si>
  <si>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</si>
  <si>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</si>
  <si>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</si>
  <si>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</si>
  <si>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</si>
  <si>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</si>
  <si>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</si>
  <si>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</si>
  <si>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</si>
  <si>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</si>
  <si>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</si>
  <si>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</si>
  <si>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</si>
  <si>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</si>
  <si>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</si>
  <si>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</si>
  <si>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</si>
  <si>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</si>
  <si>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</si>
  <si>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</si>
  <si>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</si>
  <si>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</si>
  <si>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</si>
  <si>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</si>
  <si>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</si>
  <si>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</si>
  <si>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</si>
  <si>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</si>
  <si>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</si>
  <si>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</si>
  <si>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</si>
  <si>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</si>
  <si>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</si>
  <si>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</si>
  <si>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</si>
  <si>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</si>
  <si>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</si>
  <si>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</si>
  <si>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</si>
  <si>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</si>
  <si>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</si>
  <si>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</si>
  <si>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</si>
  <si>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</si>
  <si>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</si>
  <si>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</si>
  <si>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</si>
  <si>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</si>
  <si>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</si>
  <si>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</si>
  <si>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</si>
  <si>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</si>
  <si>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</si>
  <si>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</si>
  <si>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</si>
  <si>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</si>
  <si>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</si>
  <si>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</si>
  <si>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</si>
  <si>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</si>
  <si>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</si>
  <si>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</si>
  <si>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</si>
  <si>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</si>
  <si>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</si>
  <si>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</si>
  <si>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</si>
  <si>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</si>
  <si>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</si>
  <si>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</si>
  <si>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</si>
  <si>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</si>
  <si>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</si>
  <si>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</si>
  <si>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</si>
  <si>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</si>
  <si>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</si>
  <si>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</si>
  <si>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</si>
  <si>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</si>
  <si>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</si>
  <si>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</si>
  <si>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</si>
  <si>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</si>
  <si>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</si>
  <si>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</si>
  <si>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</si>
  <si>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</si>
  <si>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</si>
  <si>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</si>
  <si>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</si>
  <si>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</si>
  <si>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</si>
  <si>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</si>
  <si>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</si>
  <si>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</si>
  <si>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</si>
  <si>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</si>
  <si>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</si>
  <si>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</si>
  <si>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</si>
  <si>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</si>
  <si>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</si>
  <si>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</si>
  <si>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</si>
  <si>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</si>
  <si>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</si>
  <si>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</si>
  <si>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</si>
  <si>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</si>
  <si>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</si>
  <si>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</si>
  <si>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</si>
  <si>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</si>
  <si>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</si>
  <si>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</si>
  <si>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</si>
  <si>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</si>
  <si>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</si>
  <si>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</si>
  <si>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</si>
  <si>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</si>
  <si>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</si>
  <si>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</si>
  <si>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</si>
  <si>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</si>
  <si>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</si>
  <si>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</si>
  <si>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</si>
  <si>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</si>
  <si>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</si>
  <si>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</si>
  <si>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</si>
  <si>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</si>
  <si>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</si>
  <si>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</si>
  <si>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</si>
  <si>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</si>
  <si>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</si>
  <si>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</si>
  <si>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</si>
  <si>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</si>
  <si>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</si>
  <si>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</si>
  <si>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</si>
  <si>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</si>
  <si>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</si>
  <si>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</si>
  <si>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</si>
  <si>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</si>
  <si>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</si>
  <si>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</si>
  <si>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</si>
  <si>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</si>
  <si>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</si>
  <si>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</si>
  <si>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</si>
  <si>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</si>
  <si>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</si>
  <si>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</si>
  <si>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</si>
  <si>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</si>
  <si>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</si>
  <si>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</si>
  <si>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</si>
  <si>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</si>
  <si>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</si>
  <si>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</si>
  <si>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</si>
  <si>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</si>
  <si>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</si>
  <si>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</si>
  <si>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</si>
  <si>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</si>
  <si>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</si>
  <si>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</si>
  <si>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</si>
  <si>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</si>
  <si>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</si>
  <si>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</si>
  <si>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</si>
  <si>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</si>
  <si>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</si>
  <si>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</si>
  <si>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</si>
  <si>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</si>
  <si>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</si>
  <si>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</si>
  <si>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</si>
  <si>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</si>
  <si>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</si>
  <si>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</si>
  <si>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</si>
  <si>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</si>
  <si>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</si>
  <si>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</si>
  <si>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</si>
  <si>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</si>
  <si>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</si>
  <si>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</si>
  <si>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</si>
  <si>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</si>
  <si>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</si>
  <si>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</si>
  <si>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</si>
  <si>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</si>
  <si>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</si>
  <si>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</si>
  <si>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</si>
  <si>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</si>
  <si>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</si>
  <si>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</si>
  <si>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</si>
  <si>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</si>
  <si>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</si>
  <si>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</si>
  <si>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</si>
  <si>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</si>
  <si>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</si>
  <si>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</si>
  <si>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</si>
  <si>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</si>
  <si>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</si>
  <si>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</si>
  <si>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</si>
  <si>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</si>
  <si>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</si>
  <si>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</si>
  <si>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</si>
  <si>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</si>
  <si>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</si>
  <si>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</si>
  <si>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</si>
  <si>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</si>
  <si>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</si>
  <si>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</si>
  <si>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</si>
  <si>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</si>
  <si>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</si>
  <si>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</si>
  <si>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</si>
  <si>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</si>
  <si>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</si>
  <si>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</si>
  <si>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</si>
  <si>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</si>
  <si>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</si>
  <si>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</si>
  <si>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</si>
  <si>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</si>
  <si>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</si>
  <si>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</si>
  <si>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</si>
  <si>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</si>
  <si>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</si>
  <si>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</si>
  <si>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</si>
  <si>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</si>
  <si>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</si>
  <si>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</si>
  <si>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</si>
  <si>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</si>
  <si>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</si>
  <si>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</si>
  <si>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</si>
  <si>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</si>
  <si>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</si>
  <si>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</si>
  <si>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</si>
  <si>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</si>
  <si>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</si>
  <si>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</si>
  <si>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</si>
  <si>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</si>
  <si>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</si>
  <si>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</si>
  <si>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</si>
  <si>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</si>
  <si>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</si>
  <si>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</si>
  <si>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</si>
  <si>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</si>
  <si>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</si>
  <si>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</si>
  <si>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</si>
  <si>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</si>
  <si>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</si>
  <si>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</si>
  <si>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</si>
  <si>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</si>
  <si>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</si>
  <si>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</si>
  <si>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</si>
  <si>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</si>
  <si>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</si>
  <si>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</si>
  <si>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</si>
  <si>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</si>
  <si>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</si>
  <si>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</si>
  <si>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</si>
  <si>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</si>
  <si>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</si>
  <si>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</si>
  <si>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</si>
  <si>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</si>
  <si>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</si>
  <si>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</si>
  <si>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</si>
  <si>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</si>
  <si>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</si>
  <si>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</si>
  <si>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</si>
  <si>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</si>
  <si>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</si>
  <si>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</si>
  <si>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</si>
  <si>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</si>
  <si>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</si>
  <si>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</si>
  <si>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</si>
  <si>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</si>
  <si>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</si>
  <si>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</si>
  <si>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</si>
  <si>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</si>
  <si>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</si>
  <si>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</si>
  <si>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</si>
  <si>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</si>
  <si>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</si>
  <si>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</si>
  <si>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</si>
  <si>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</si>
  <si>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</si>
  <si>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</si>
  <si>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</si>
  <si>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</si>
  <si>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</si>
  <si>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</si>
  <si>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</si>
  <si>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</si>
  <si>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</si>
  <si>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</si>
  <si>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</si>
  <si>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</si>
  <si>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</si>
  <si>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</si>
  <si>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</si>
  <si>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</si>
  <si>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</si>
  <si>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</si>
  <si>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</si>
  <si>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</si>
  <si>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</si>
  <si>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</si>
  <si>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</si>
  <si>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</si>
  <si>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</si>
  <si>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</si>
  <si>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</si>
  <si>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</si>
  <si>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</si>
  <si>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</si>
  <si>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</si>
  <si>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</si>
  <si>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</si>
  <si>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</si>
  <si>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</si>
  <si>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</si>
  <si>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</si>
  <si>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</si>
  <si>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</si>
  <si>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</si>
  <si>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</si>
  <si>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</si>
  <si>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</si>
  <si>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</si>
  <si>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</si>
  <si>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</si>
  <si>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</si>
  <si>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</si>
  <si>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</si>
  <si>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</si>
  <si>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</si>
  <si>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</si>
  <si>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</si>
  <si>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</si>
  <si>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</si>
  <si>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</si>
  <si>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</si>
  <si>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</si>
  <si>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</si>
  <si>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</si>
  <si>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</si>
  <si>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</si>
  <si>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</si>
  <si>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</si>
  <si>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</si>
  <si>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</si>
  <si>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</si>
  <si>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</si>
  <si>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</si>
  <si>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</si>
  <si>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</si>
  <si>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</si>
  <si>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</si>
  <si>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</si>
  <si>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</si>
  <si>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</si>
  <si>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</si>
  <si>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</si>
  <si>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</si>
  <si>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</si>
  <si>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</si>
  <si>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</si>
  <si>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</si>
  <si>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</si>
  <si>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</si>
  <si>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</si>
  <si>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</si>
  <si>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</si>
  <si>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</si>
  <si>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</si>
  <si>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</si>
  <si>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</si>
  <si>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</si>
  <si>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</si>
  <si>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</si>
  <si>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</si>
  <si>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</si>
  <si>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</si>
  <si>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</si>
  <si>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</si>
  <si>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</si>
  <si>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</si>
  <si>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</si>
  <si>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</si>
  <si>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</si>
  <si>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</si>
  <si>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</si>
  <si>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</si>
  <si>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</si>
  <si>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</si>
  <si>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</si>
  <si>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</si>
  <si>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</si>
  <si>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</si>
  <si>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</si>
  <si>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</si>
  <si>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</si>
  <si>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</si>
  <si>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</si>
  <si>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</si>
  <si>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</si>
  <si>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</si>
  <si>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</si>
  <si>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</si>
  <si>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</si>
  <si>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</si>
  <si>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</si>
  <si>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</si>
  <si>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</si>
  <si>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</si>
  <si>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</si>
  <si>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</si>
  <si>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</si>
  <si>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</si>
  <si>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</si>
  <si>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</si>
  <si>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</si>
  <si>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</si>
  <si>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</si>
  <si>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</si>
  <si>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</si>
  <si>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</si>
  <si>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</si>
  <si>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</si>
  <si>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</si>
  <si>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</si>
  <si>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</si>
  <si>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</si>
  <si>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</si>
  <si>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</si>
  <si>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</si>
  <si>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</si>
  <si>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</si>
  <si>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</si>
  <si>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</si>
  <si>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</si>
  <si>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</si>
  <si>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</si>
  <si>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</si>
  <si>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</si>
  <si>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</si>
  <si>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</si>
  <si>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</si>
  <si>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</si>
  <si>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</si>
  <si>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</si>
  <si>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</si>
  <si>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</si>
  <si>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</si>
  <si>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</si>
  <si>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</si>
  <si>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</si>
  <si>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</si>
  <si>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</si>
  <si>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</si>
  <si>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</si>
  <si>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</si>
  <si>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</si>
  <si>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</si>
  <si>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</si>
  <si>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</si>
  <si>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</si>
  <si>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</si>
  <si>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</si>
  <si>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</si>
  <si>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</si>
  <si>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</si>
  <si>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</si>
  <si>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</si>
  <si>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</si>
  <si>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</si>
  <si>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</si>
  <si>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</si>
  <si>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</si>
  <si>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</si>
  <si>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</si>
  <si>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</si>
  <si>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</si>
  <si>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</si>
  <si>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</si>
  <si>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</si>
  <si>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</si>
  <si>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</si>
  <si>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</si>
  <si>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</si>
  <si>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</si>
  <si>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</si>
  <si>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</si>
  <si>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</si>
  <si>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</si>
  <si>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</si>
  <si>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</si>
  <si>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</si>
  <si>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</si>
  <si>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</si>
  <si>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</si>
  <si>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</si>
  <si>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</si>
  <si>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</si>
  <si>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</si>
  <si>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</si>
  <si>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</si>
  <si>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</si>
  <si>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</si>
  <si>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</si>
  <si>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</si>
  <si>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</si>
  <si>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</si>
  <si>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</si>
  <si>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</si>
  <si>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</si>
  <si>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</si>
  <si>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</si>
  <si>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</si>
  <si>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</si>
  <si>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</si>
  <si>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</si>
  <si>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</si>
  <si>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</si>
  <si>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</si>
  <si>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</si>
  <si>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</si>
  <si>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</si>
  <si>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</si>
  <si>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</si>
  <si>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</si>
  <si>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</si>
  <si>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</si>
  <si>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</si>
  <si>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</si>
  <si>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</si>
  <si>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</si>
  <si>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</si>
  <si>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</si>
  <si>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</si>
  <si>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</si>
  <si>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</si>
  <si>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</si>
  <si>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</si>
  <si>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</si>
  <si>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</si>
  <si>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</si>
  <si>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</si>
  <si>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</si>
  <si>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</si>
  <si>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</si>
  <si>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</si>
  <si>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</si>
  <si>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</si>
  <si>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</si>
  <si>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</si>
  <si>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</si>
  <si>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</si>
  <si>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</si>
  <si>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</si>
  <si>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</si>
  <si>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</si>
  <si>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</si>
  <si>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</si>
  <si>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</si>
  <si>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</si>
  <si>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</si>
  <si>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</si>
  <si>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</si>
  <si>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</si>
  <si>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</si>
  <si>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</si>
  <si>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</si>
  <si>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</si>
  <si>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</si>
  <si>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</si>
  <si>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</si>
  <si>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</si>
  <si>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</si>
  <si>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</si>
  <si>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</si>
  <si>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</si>
  <si>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</si>
  <si>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</si>
  <si>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</si>
  <si>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</si>
  <si>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</si>
  <si>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</si>
  <si>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</si>
  <si>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</si>
  <si>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</si>
  <si>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</si>
  <si>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</si>
  <si>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</si>
  <si>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</si>
  <si>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</si>
  <si>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</si>
  <si>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</si>
  <si>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</si>
  <si>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</si>
  <si>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</si>
  <si>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</si>
  <si>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</si>
  <si>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</si>
  <si>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</si>
  <si>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</si>
  <si>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</si>
  <si>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</si>
  <si>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</si>
  <si>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</si>
  <si>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</si>
  <si>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</si>
  <si>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</si>
  <si>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</si>
  <si>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</si>
  <si>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</si>
  <si>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</si>
  <si>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</si>
  <si>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</si>
  <si>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</si>
  <si>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</si>
  <si>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</si>
  <si>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</si>
  <si>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</si>
  <si>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</si>
  <si>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</si>
  <si>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</si>
  <si>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</si>
  <si>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</si>
  <si>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</si>
  <si>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</si>
  <si>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</si>
  <si>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</si>
  <si>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</si>
  <si>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</si>
  <si>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</si>
  <si>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</si>
  <si>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</si>
  <si>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</si>
  <si>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</si>
  <si>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</si>
  <si>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</si>
  <si>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</si>
  <si>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</si>
  <si>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</si>
  <si>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</si>
  <si>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</si>
  <si>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</si>
  <si>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</si>
  <si>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</si>
  <si>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</si>
  <si>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</si>
  <si>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</si>
  <si>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</si>
  <si>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</si>
  <si>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</si>
  <si>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</si>
  <si>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</si>
  <si>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</si>
  <si>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</si>
  <si>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</si>
  <si>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</si>
  <si>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</si>
  <si>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</si>
  <si>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</si>
  <si>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</si>
  <si>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</si>
  <si>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</si>
  <si>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</si>
  <si>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</si>
  <si>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</si>
  <si>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</si>
  <si>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</si>
  <si>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</si>
  <si>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</si>
  <si>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</si>
  <si>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</si>
  <si>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</si>
  <si>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</si>
  <si>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</si>
  <si>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</si>
  <si>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</si>
  <si>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</si>
  <si>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</si>
  <si>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</si>
  <si>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</si>
  <si>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</si>
  <si>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</si>
  <si>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</si>
  <si>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</si>
  <si>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</si>
  <si>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</si>
  <si>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</si>
  <si>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</si>
  <si>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</si>
  <si>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</si>
  <si>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</si>
  <si>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</si>
  <si>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</si>
  <si>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</si>
  <si>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</si>
  <si>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</si>
  <si>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</si>
  <si>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</si>
  <si>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</si>
  <si>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</si>
  <si>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</si>
  <si>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</si>
  <si>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</si>
  <si>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</si>
  <si>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</si>
  <si>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</si>
  <si>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</si>
  <si>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</si>
  <si>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</si>
  <si>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</si>
  <si>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</si>
  <si>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</si>
  <si>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</si>
  <si>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</si>
  <si>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</si>
  <si>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</si>
  <si>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</si>
  <si>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</si>
  <si>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</si>
  <si>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</si>
  <si>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</si>
  <si>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</si>
  <si>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</si>
  <si>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</si>
  <si>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</si>
  <si>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</si>
  <si>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</si>
  <si>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</si>
  <si>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</si>
  <si>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</si>
  <si>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</si>
  <si>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</si>
  <si>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</si>
  <si>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</si>
  <si>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</si>
  <si>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</si>
  <si>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</si>
  <si>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</si>
  <si>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</si>
  <si>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</si>
  <si>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</si>
  <si>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</si>
  <si>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</si>
  <si>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</si>
  <si>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</si>
  <si>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</si>
  <si>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</si>
  <si>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</si>
  <si>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</si>
  <si>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</si>
  <si>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</si>
  <si>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</si>
  <si>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</si>
  <si>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</si>
  <si>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</si>
  <si>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</si>
  <si>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</si>
  <si>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</si>
  <si>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</si>
  <si>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</si>
  <si>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</si>
  <si>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</si>
  <si>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</si>
  <si>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</si>
  <si>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</si>
  <si>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</si>
  <si>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</si>
  <si>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</si>
  <si>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</si>
  <si>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</si>
  <si>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</si>
  <si>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</si>
  <si>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</si>
  <si>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</si>
  <si>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</si>
  <si>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</si>
  <si>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</si>
  <si>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</si>
  <si>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</si>
  <si>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</si>
  <si>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</si>
  <si>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</si>
  <si>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</si>
  <si>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</si>
  <si>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</si>
  <si>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</si>
  <si>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</si>
  <si>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</si>
  <si>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</si>
  <si>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</si>
  <si>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</si>
  <si>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</si>
  <si>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</si>
  <si>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</si>
  <si>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</si>
  <si>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</si>
  <si>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</si>
  <si>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</si>
  <si>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</si>
  <si>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</si>
  <si>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</si>
  <si>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</si>
  <si>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</si>
  <si>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</si>
  <si>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</si>
  <si>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</si>
  <si>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</si>
  <si>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</si>
  <si>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</si>
  <si>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</si>
  <si>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</si>
  <si>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</si>
  <si>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</si>
  <si>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</si>
  <si>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</si>
  <si>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</si>
  <si>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</si>
  <si>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</si>
  <si>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</si>
  <si>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</si>
  <si>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</si>
  <si>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</si>
  <si>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</si>
  <si>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</si>
  <si>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</si>
  <si>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</si>
  <si>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</si>
  <si>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</si>
  <si>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</si>
  <si>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</si>
  <si>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</si>
  <si>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</si>
  <si>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</si>
  <si>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</si>
  <si>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</si>
  <si>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</si>
  <si>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</si>
  <si>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</si>
  <si>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</si>
  <si>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</si>
  <si>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</si>
  <si>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</si>
  <si>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</si>
  <si>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</si>
  <si>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</si>
  <si>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</si>
  <si>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</si>
  <si>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</si>
  <si>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</si>
  <si>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</si>
  <si>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</si>
  <si>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</si>
  <si>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</si>
  <si>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</si>
  <si>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</si>
  <si>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</si>
  <si>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</si>
  <si>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</si>
  <si>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</si>
  <si>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</si>
  <si>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</si>
  <si>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</si>
  <si>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</si>
  <si>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</si>
  <si>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</si>
  <si>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</si>
  <si>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</si>
  <si>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</si>
  <si>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</si>
  <si>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</si>
  <si>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</si>
  <si>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</si>
  <si>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</si>
  <si>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</si>
  <si>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</si>
  <si>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</si>
  <si>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</si>
  <si>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</si>
  <si>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</si>
  <si>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</si>
  <si>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</si>
  <si>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</si>
  <si>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</si>
  <si>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</si>
  <si>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</si>
  <si>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</si>
  <si>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</si>
  <si>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</si>
  <si>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</si>
  <si>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</si>
  <si>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</si>
  <si>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</si>
  <si>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</si>
  <si>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</si>
  <si>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</si>
  <si>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</si>
  <si>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</si>
  <si>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</si>
  <si>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</si>
  <si>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</si>
  <si>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</si>
  <si>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</si>
  <si>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</si>
  <si>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</si>
  <si>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</si>
  <si>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</si>
  <si>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</si>
  <si>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</si>
  <si>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</si>
  <si>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</si>
  <si>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</si>
  <si>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</si>
  <si>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</si>
  <si>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</si>
  <si>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</si>
  <si>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</si>
  <si>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</si>
  <si>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</si>
  <si>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</si>
  <si>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</si>
  <si>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</si>
  <si>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</si>
  <si>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</si>
  <si>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</si>
  <si>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</si>
  <si>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</si>
  <si>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</si>
  <si>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</si>
  <si>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</si>
  <si>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</si>
  <si>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</si>
  <si>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</si>
  <si>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</si>
  <si>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</si>
  <si>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</si>
  <si>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</si>
  <si>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</si>
  <si>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</si>
  <si>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</si>
  <si>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</si>
  <si>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</si>
  <si>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</si>
  <si>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</si>
  <si>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</si>
  <si>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</si>
  <si>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</si>
  <si>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</si>
  <si>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</si>
  <si>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</si>
  <si>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</si>
  <si>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</si>
  <si>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</si>
  <si>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</si>
  <si>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</si>
  <si>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</si>
  <si>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</si>
  <si>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</si>
  <si>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</si>
  <si>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</si>
  <si>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</si>
  <si>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</si>
  <si>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</si>
  <si>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</si>
  <si>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</si>
  <si>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</si>
  <si>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</si>
  <si>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</si>
  <si>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</si>
  <si>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</si>
  <si>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</si>
  <si>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</si>
  <si>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</si>
  <si>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</si>
  <si>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</si>
  <si>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</si>
  <si>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</si>
  <si>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</si>
  <si>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</si>
  <si>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</si>
  <si>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</si>
  <si>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</si>
  <si>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</si>
  <si>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</si>
  <si>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</si>
  <si>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</si>
  <si>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</si>
  <si>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</si>
  <si>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</si>
  <si>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</si>
  <si>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</si>
  <si>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</si>
  <si>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</si>
  <si>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</si>
  <si>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</si>
  <si>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</si>
  <si>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</si>
  <si>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</si>
  <si>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</si>
  <si>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</si>
  <si>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</si>
  <si>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</si>
  <si>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</si>
  <si>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</si>
  <si>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</si>
  <si>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</si>
  <si>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</si>
  <si>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</si>
  <si>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</si>
  <si>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</si>
  <si>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</si>
  <si>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</si>
  <si>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</si>
  <si>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</si>
  <si>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</si>
  <si>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</si>
  <si>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</si>
  <si>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</si>
  <si>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</si>
  <si>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</si>
  <si>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</si>
  <si>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</si>
  <si>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</si>
  <si>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</si>
  <si>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</si>
  <si>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</si>
  <si>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</si>
  <si>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</si>
  <si>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</si>
  <si>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</si>
  <si>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</si>
  <si>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</si>
  <si>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</si>
  <si>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</si>
  <si>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</si>
  <si>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</si>
  <si>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</si>
  <si>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</si>
  <si>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</si>
  <si>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</si>
  <si>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</si>
  <si>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</si>
  <si>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</si>
  <si>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</si>
  <si>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</si>
  <si>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</si>
  <si>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</si>
  <si>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</si>
  <si>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</si>
  <si>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</si>
  <si>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</si>
  <si>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</si>
  <si>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</si>
  <si>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</si>
  <si>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</si>
  <si>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</si>
  <si>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</si>
  <si>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</si>
  <si>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</si>
  <si>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</si>
  <si>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</si>
  <si>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</si>
  <si>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</si>
  <si>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</si>
  <si>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</si>
  <si>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</si>
  <si>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</si>
  <si>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</si>
  <si>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</si>
  <si>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</si>
  <si>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</si>
  <si>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</si>
  <si>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</si>
  <si>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</si>
  <si>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</si>
  <si>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</si>
  <si>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</si>
  <si>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</si>
  <si>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</si>
  <si>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</si>
  <si>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</si>
  <si>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</si>
  <si>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</si>
  <si>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</si>
  <si>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</si>
  <si>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</si>
  <si>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</si>
  <si>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</si>
  <si>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</si>
  <si>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</si>
  <si>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</si>
  <si>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</si>
  <si>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</si>
  <si>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</si>
  <si>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</si>
  <si>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</si>
  <si>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</si>
  <si>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</si>
  <si>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</si>
  <si>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</si>
  <si>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</si>
  <si>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</si>
  <si>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</si>
  <si>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</si>
  <si>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</si>
  <si>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</si>
  <si>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</si>
  <si>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</si>
  <si>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</si>
  <si>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</si>
  <si>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</si>
  <si>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</si>
  <si>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</si>
  <si>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</si>
  <si>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</si>
  <si>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</si>
  <si>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</si>
  <si>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</si>
  <si>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</si>
  <si>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</si>
  <si>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</si>
  <si>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</si>
  <si>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</si>
  <si>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</si>
  <si>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</si>
  <si>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</si>
  <si>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</si>
  <si>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</si>
  <si>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</si>
  <si>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</si>
  <si>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</si>
  <si>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</si>
  <si>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</si>
  <si>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</si>
  <si>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</si>
  <si>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</si>
  <si>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</si>
  <si>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</si>
  <si>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</si>
  <si>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</si>
  <si>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</si>
  <si>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</si>
  <si>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</si>
  <si>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</si>
  <si>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</si>
  <si>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</si>
  <si>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</si>
  <si>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</si>
  <si>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</si>
  <si>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</si>
  <si>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</si>
  <si>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</si>
  <si>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</si>
  <si>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</si>
  <si>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</si>
  <si>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</si>
  <si>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</si>
  <si>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</si>
  <si>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</si>
  <si>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</si>
  <si>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</si>
  <si>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</si>
  <si>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</si>
  <si>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</si>
  <si>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</si>
  <si>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</si>
  <si>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</si>
  <si>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</si>
  <si>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</si>
  <si>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</si>
  <si>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</si>
  <si>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</si>
  <si>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</si>
  <si>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</si>
  <si>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</si>
  <si>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</si>
  <si>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</si>
  <si>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</si>
  <si>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</si>
  <si>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</si>
  <si>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</si>
  <si>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</si>
  <si>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</si>
  <si>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</si>
  <si>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</si>
  <si>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</si>
  <si>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</si>
  <si>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</si>
  <si>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</si>
  <si>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</si>
  <si>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</si>
  <si>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</si>
  <si>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</si>
  <si>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</si>
  <si>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</si>
  <si>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</si>
  <si>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</si>
  <si>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</si>
  <si>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</si>
  <si>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</si>
  <si>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</si>
  <si>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</si>
  <si>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</si>
  <si>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</si>
  <si>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</si>
  <si>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</si>
  <si>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</si>
  <si>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</si>
  <si>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</si>
  <si>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</si>
  <si>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</si>
  <si>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</si>
  <si>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</si>
  <si>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</si>
  <si>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</si>
  <si>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</si>
  <si>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</si>
  <si>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</si>
  <si>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</si>
  <si>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</si>
  <si>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</si>
  <si>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</si>
  <si>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</si>
  <si>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</si>
  <si>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</si>
  <si>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</si>
  <si>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</si>
  <si>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</si>
  <si>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</si>
  <si>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</si>
  <si>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</si>
  <si>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</si>
  <si>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</si>
  <si>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</si>
  <si>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</si>
  <si>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</si>
  <si>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</si>
  <si>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</si>
  <si>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</si>
  <si>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</si>
  <si>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</si>
  <si>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</si>
  <si>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</si>
  <si>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</si>
  <si>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</si>
  <si>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</si>
  <si>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</si>
  <si>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</si>
  <si>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</si>
  <si>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</si>
  <si>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</si>
  <si>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</si>
  <si>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</si>
  <si>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</si>
  <si>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</si>
  <si>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</si>
  <si>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</si>
  <si>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</si>
  <si>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</si>
  <si>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</si>
  <si>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</si>
  <si>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</si>
  <si>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</si>
  <si>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</si>
  <si>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</si>
  <si>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</si>
  <si>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</si>
  <si>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</si>
  <si>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</si>
  <si>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</si>
  <si>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</si>
  <si>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</si>
  <si>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</si>
  <si>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</si>
  <si>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</si>
  <si>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</si>
  <si>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</si>
  <si>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</si>
  <si>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</si>
  <si>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</si>
  <si>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</si>
  <si>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</si>
  <si>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</si>
  <si>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</si>
  <si>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</si>
  <si>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</si>
  <si>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</si>
  <si>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</si>
  <si>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</si>
  <si>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</si>
  <si>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</si>
  <si>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</si>
  <si>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</si>
  <si>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</si>
  <si>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</si>
  <si>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</si>
  <si>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</si>
  <si>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</si>
  <si>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</si>
  <si>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</si>
  <si>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</si>
  <si>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</si>
  <si>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</si>
  <si>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</si>
  <si>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</si>
  <si>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</si>
  <si>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</si>
  <si>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</si>
  <si>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</si>
  <si>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</si>
  <si>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</si>
  <si>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</si>
  <si>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</si>
  <si>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</si>
  <si>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</si>
  <si>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</si>
  <si>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</si>
  <si>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</si>
  <si>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</si>
  <si>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</si>
  <si>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</si>
  <si>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</si>
  <si>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</si>
  <si>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</si>
  <si>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</si>
  <si>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</si>
  <si>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</si>
  <si>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</si>
  <si>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</si>
  <si>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</si>
  <si>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</si>
  <si>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</si>
  <si>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</si>
  <si>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</si>
  <si>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</si>
  <si>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</si>
  <si>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</si>
  <si>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</si>
  <si>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</si>
  <si>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</si>
  <si>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</si>
  <si>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</si>
  <si>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</si>
  <si>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</si>
  <si>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</si>
  <si>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</si>
  <si>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</si>
  <si>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</si>
  <si>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</si>
  <si>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</si>
  <si>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</si>
  <si>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</si>
  <si>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</si>
  <si>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</si>
  <si>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</si>
  <si>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</si>
  <si>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</si>
  <si>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</si>
  <si>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</si>
  <si>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</si>
  <si>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</si>
  <si>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</si>
  <si>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</si>
  <si>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</si>
  <si>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</si>
  <si>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</si>
  <si>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</si>
  <si>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</si>
  <si>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</si>
  <si>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</si>
  <si>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</si>
  <si>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</si>
  <si>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</si>
  <si>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</si>
  <si>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</si>
  <si>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</si>
  <si>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</si>
  <si>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</si>
  <si>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</si>
  <si>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</si>
  <si>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</si>
  <si>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</si>
  <si>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</si>
  <si>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</si>
  <si>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</si>
  <si>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</si>
  <si>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</si>
  <si>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</si>
  <si>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</si>
  <si>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</si>
  <si>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</si>
  <si>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</si>
  <si>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</si>
  <si>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</si>
  <si>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</si>
  <si>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</si>
  <si>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</si>
  <si>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</si>
  <si>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</si>
  <si>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</si>
  <si>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</si>
  <si>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</si>
  <si>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</si>
  <si>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</si>
  <si>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</si>
  <si>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</si>
  <si>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</si>
  <si>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</si>
  <si>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</si>
  <si>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</si>
  <si>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</si>
  <si>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</si>
  <si>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</si>
  <si>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</si>
  <si>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</si>
  <si>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</si>
  <si>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</si>
  <si>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</si>
  <si>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</si>
  <si>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</si>
  <si>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</si>
  <si>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</si>
  <si>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</si>
  <si>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</si>
  <si>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</si>
  <si>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</si>
  <si>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</si>
  <si>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</si>
  <si>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</si>
  <si>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</si>
  <si>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</si>
  <si>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</si>
  <si>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</si>
  <si>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</si>
  <si>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</si>
  <si>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</si>
  <si>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</si>
  <si>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</si>
  <si>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</si>
  <si>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</si>
  <si>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</si>
  <si>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</si>
  <si>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</si>
  <si>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</si>
  <si>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</si>
  <si>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</si>
  <si>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</si>
  <si>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</si>
  <si>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</si>
  <si>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</si>
  <si>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</si>
  <si>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</si>
  <si>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</si>
  <si>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</si>
  <si>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</si>
  <si>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</si>
  <si>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</si>
  <si>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</si>
  <si>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</si>
  <si>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</si>
  <si>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</si>
  <si>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</si>
  <si>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</si>
  <si>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</si>
  <si>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</si>
  <si>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</si>
  <si>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</si>
  <si>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</si>
  <si>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</si>
  <si>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</si>
  <si>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</si>
  <si>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</si>
  <si>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</si>
  <si>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</si>
  <si>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</si>
  <si>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</si>
  <si>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</si>
  <si>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</si>
  <si>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</si>
  <si>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</si>
  <si>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</si>
  <si>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</si>
  <si>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</si>
  <si>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</si>
  <si>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</si>
  <si>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</si>
  <si>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</si>
  <si>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</si>
  <si>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</si>
  <si>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</si>
  <si>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</si>
  <si>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</si>
  <si>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</si>
  <si>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</si>
  <si>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</si>
  <si>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</si>
  <si>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</si>
  <si>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</si>
  <si>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</si>
  <si>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</si>
  <si>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</si>
  <si>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</si>
  <si>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</si>
  <si>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</si>
  <si>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</si>
  <si>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</si>
  <si>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</si>
  <si>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</si>
  <si>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</si>
  <si>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</si>
  <si>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</si>
  <si>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</si>
  <si>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</si>
  <si>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</si>
  <si>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</si>
  <si>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</si>
  <si>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</si>
  <si>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</si>
  <si>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</si>
  <si>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</si>
  <si>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</si>
  <si>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</si>
  <si>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</si>
  <si>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</si>
  <si>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</si>
  <si>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</si>
  <si>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</si>
  <si>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</si>
  <si>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</si>
  <si>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</si>
  <si>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</si>
  <si>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</si>
  <si>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</si>
  <si>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</si>
  <si>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</si>
  <si>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</si>
  <si>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</si>
  <si>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</si>
  <si>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</si>
  <si>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</si>
  <si>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</si>
  <si>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</si>
  <si>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</si>
  <si>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</si>
  <si>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</si>
  <si>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</si>
  <si>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</si>
  <si>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</si>
  <si>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</si>
  <si>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</si>
  <si>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</si>
  <si>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</si>
  <si>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</si>
  <si>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</si>
  <si>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</si>
  <si>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</si>
  <si>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</si>
  <si>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</si>
  <si>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</si>
  <si>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</si>
  <si>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</si>
  <si>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</si>
  <si>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</si>
  <si>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</si>
  <si>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</si>
  <si>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</si>
  <si>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</si>
  <si>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</si>
  <si>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</si>
  <si>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</si>
  <si>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</si>
  <si>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</si>
  <si>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</si>
  <si>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</si>
  <si>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</si>
  <si>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</si>
  <si>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</si>
  <si>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</si>
  <si>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</si>
  <si>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</si>
  <si>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</si>
  <si>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</si>
  <si>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</si>
  <si>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</si>
  <si>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</si>
  <si>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</si>
  <si>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</si>
  <si>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</si>
  <si>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</si>
  <si>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</si>
  <si>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</si>
  <si>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</si>
  <si>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</si>
  <si>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</si>
  <si>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</si>
  <si>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</si>
  <si>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</si>
  <si>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</si>
  <si>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</si>
  <si>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</si>
  <si>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</si>
  <si>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</si>
  <si>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</si>
  <si>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</si>
  <si>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</si>
  <si>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</si>
  <si>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</si>
  <si>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</si>
  <si>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</si>
  <si>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</si>
  <si>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</si>
  <si>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</si>
  <si>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</si>
  <si>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</si>
  <si>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</si>
  <si>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</si>
  <si>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</si>
  <si>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</si>
  <si>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</si>
  <si>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</si>
  <si>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</si>
  <si>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</si>
  <si>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</si>
  <si>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</si>
  <si>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</si>
  <si>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</si>
  <si>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</si>
  <si>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</si>
  <si>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</si>
  <si>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</si>
  <si>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</si>
  <si>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</si>
  <si>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</si>
  <si>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</si>
  <si>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</si>
  <si>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</si>
  <si>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</si>
  <si>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</si>
  <si>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</si>
  <si>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</si>
  <si>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</si>
  <si>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</si>
  <si>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</si>
  <si>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</si>
  <si>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</si>
  <si>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</si>
  <si>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</si>
  <si>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</si>
  <si>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</si>
  <si>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</si>
  <si>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</si>
  <si>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</si>
  <si>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</si>
  <si>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</si>
  <si>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</si>
  <si>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</si>
  <si>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</si>
  <si>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</si>
  <si>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</si>
  <si>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</si>
  <si>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</si>
  <si>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</si>
  <si>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</si>
  <si>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</si>
  <si>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</si>
  <si>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</si>
  <si>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</si>
  <si>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</si>
  <si>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</si>
  <si>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</si>
  <si>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</si>
  <si>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</si>
  <si>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</si>
  <si>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</si>
  <si>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</si>
  <si>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</si>
  <si>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</si>
  <si>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</si>
  <si>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</si>
  <si>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</si>
  <si>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</si>
  <si>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</si>
  <si>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</si>
  <si>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</si>
  <si>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</si>
  <si>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</si>
  <si>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</si>
  <si>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</si>
  <si>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</si>
  <si>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</si>
  <si>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</si>
  <si>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</si>
  <si>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</si>
  <si>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</si>
  <si>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</si>
  <si>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</si>
  <si>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</si>
  <si>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</si>
  <si>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</si>
  <si>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</si>
  <si>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</si>
  <si>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</si>
  <si>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</si>
  <si>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</si>
  <si>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</si>
  <si>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</si>
  <si>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</si>
  <si>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</si>
  <si>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</si>
  <si>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</si>
  <si>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</si>
  <si>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</si>
  <si>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</si>
  <si>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</si>
  <si>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</si>
  <si>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</si>
  <si>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</si>
  <si>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</si>
  <si>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</si>
  <si>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</si>
  <si>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</si>
  <si>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</si>
  <si>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</si>
  <si>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</si>
  <si>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</si>
  <si>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</si>
  <si>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</si>
  <si>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</si>
  <si>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</si>
  <si>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</si>
  <si>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</si>
  <si>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</si>
  <si>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</si>
  <si>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</si>
  <si>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</si>
  <si>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</si>
  <si>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</si>
  <si>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</si>
  <si>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</si>
  <si>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</si>
  <si>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</si>
  <si>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</si>
  <si>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</si>
  <si>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</si>
  <si>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</si>
  <si>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</si>
  <si>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</si>
  <si>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</si>
  <si>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</si>
  <si>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</si>
  <si>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</si>
  <si>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</si>
  <si>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</si>
  <si>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</si>
  <si>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</si>
  <si>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</si>
  <si>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</si>
  <si>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</si>
  <si>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</si>
  <si>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</si>
  <si>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</si>
  <si>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</si>
  <si>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</si>
  <si>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</si>
  <si>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</si>
  <si>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</si>
  <si>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</si>
  <si>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</si>
  <si>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</si>
  <si>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</si>
  <si>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</si>
  <si>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</si>
  <si>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</si>
  <si>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</si>
  <si>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</si>
  <si>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</si>
  <si>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</si>
  <si>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</si>
  <si>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</si>
  <si>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</si>
  <si>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</si>
  <si>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</si>
  <si>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</si>
  <si>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</si>
  <si>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</si>
  <si>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</si>
  <si>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</si>
  <si>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</si>
  <si>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</si>
  <si>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</si>
  <si>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</si>
  <si>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</si>
  <si>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</si>
  <si>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</si>
  <si>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</si>
  <si>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</si>
  <si>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</si>
  <si>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</si>
  <si>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</si>
  <si>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</si>
  <si>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</si>
  <si>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</si>
  <si>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</si>
  <si>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</si>
  <si>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</si>
  <si>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</si>
  <si>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</si>
  <si>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</si>
  <si>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</si>
  <si>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</si>
  <si>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</si>
  <si>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</si>
  <si>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</si>
  <si>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</si>
  <si>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</si>
  <si>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</si>
  <si>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</si>
  <si>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</si>
  <si>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</si>
  <si>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</si>
  <si>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</si>
  <si>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</si>
  <si>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</si>
  <si>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</si>
  <si>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</si>
  <si>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</si>
  <si>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</si>
  <si>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</si>
  <si>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</si>
  <si>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</si>
  <si>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</si>
  <si>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</si>
  <si>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</si>
  <si>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</si>
  <si>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</si>
  <si>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</si>
  <si>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</si>
  <si>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</si>
  <si>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</si>
  <si>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</si>
  <si>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</si>
  <si>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</si>
  <si>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</si>
  <si>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</si>
  <si>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</si>
  <si>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</si>
  <si>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</si>
  <si>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</si>
  <si>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</si>
  <si>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</si>
  <si>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</si>
  <si>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</si>
  <si>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</si>
  <si>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</si>
  <si>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</si>
  <si>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</si>
  <si>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</si>
  <si>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</si>
  <si>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</si>
  <si>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</si>
  <si>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</si>
  <si>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</si>
  <si>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</si>
  <si>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</si>
  <si>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</si>
  <si>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</si>
  <si>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</si>
  <si>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</si>
  <si>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</si>
  <si>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</si>
  <si>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</si>
  <si>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</si>
  <si>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</si>
  <si>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</si>
  <si>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</si>
  <si>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</si>
  <si>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</si>
  <si>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</si>
  <si>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</si>
  <si>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</si>
  <si>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</si>
  <si>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</si>
  <si>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</si>
  <si>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</si>
  <si>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</si>
  <si>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</si>
  <si>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</si>
  <si>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</si>
  <si>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</si>
  <si>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</si>
  <si>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</si>
  <si>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</si>
  <si>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</si>
  <si>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</si>
  <si>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</si>
  <si>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</si>
  <si>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</si>
  <si>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</si>
  <si>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</si>
  <si>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</si>
  <si>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</si>
  <si>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</si>
  <si>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</si>
  <si>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</si>
  <si>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</si>
  <si>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</si>
  <si>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</si>
  <si>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</si>
  <si>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</si>
  <si>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</si>
  <si>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</si>
  <si>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</si>
  <si>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</si>
  <si>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</si>
  <si>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</si>
  <si>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</si>
  <si>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</si>
  <si>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</si>
  <si>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</si>
  <si>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</si>
  <si>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</si>
  <si>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</si>
  <si>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</si>
  <si>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</si>
  <si>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</si>
  <si>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</si>
  <si>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</si>
  <si>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</si>
  <si>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</si>
  <si>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</si>
  <si>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</si>
  <si>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</si>
  <si>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</si>
  <si>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</si>
  <si>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</si>
  <si>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</si>
  <si>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</si>
  <si>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</si>
  <si>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</si>
  <si>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</si>
  <si>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</si>
  <si>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</si>
  <si>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</si>
  <si>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</si>
  <si>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</si>
  <si>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</si>
  <si>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</si>
  <si>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</si>
  <si>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</si>
  <si>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</si>
  <si>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</si>
  <si>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</si>
  <si>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</si>
  <si>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</si>
  <si>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</si>
  <si>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</si>
  <si>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</si>
  <si>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</si>
  <si>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</si>
  <si>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</si>
  <si>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</si>
  <si>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</si>
  <si>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</si>
  <si>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</si>
  <si>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</si>
  <si>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</si>
  <si>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</si>
  <si>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</si>
  <si>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</si>
  <si>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</si>
  <si>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</si>
  <si>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</si>
  <si>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</si>
  <si>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</si>
  <si>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</si>
  <si>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</si>
  <si>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</si>
  <si>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</si>
  <si>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</si>
  <si>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</si>
  <si>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</si>
  <si>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</si>
  <si>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</si>
  <si>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</si>
  <si>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</si>
  <si>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</si>
  <si>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</si>
  <si>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</si>
  <si>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</si>
  <si>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</si>
  <si>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</si>
  <si>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</si>
  <si>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</si>
  <si>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</si>
  <si>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</si>
  <si>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</si>
  <si>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</si>
  <si>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</si>
  <si>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</si>
  <si>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</si>
  <si>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</si>
  <si>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</si>
  <si>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</si>
  <si>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</si>
  <si>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</si>
  <si>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</si>
  <si>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</si>
  <si>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</si>
  <si>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</si>
  <si>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</si>
  <si>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</si>
  <si>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</si>
  <si>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</si>
  <si>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</si>
  <si>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</si>
  <si>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</si>
  <si>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</si>
  <si>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</si>
  <si>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</si>
  <si>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</si>
  <si>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</si>
  <si>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</si>
  <si>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</si>
  <si>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</si>
  <si>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</si>
  <si>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</si>
  <si>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</si>
  <si>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</si>
  <si>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</si>
  <si>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</si>
  <si>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</si>
  <si>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</si>
  <si>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</si>
  <si>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</si>
  <si>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</si>
  <si>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</si>
  <si>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</si>
  <si>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</si>
  <si>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</si>
  <si>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</si>
  <si>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</si>
  <si>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</si>
  <si>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</si>
  <si>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</si>
  <si>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</si>
  <si>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</si>
  <si>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</si>
  <si>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</si>
  <si>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</si>
  <si>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</si>
  <si>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</si>
  <si>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</si>
  <si>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</si>
  <si>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</si>
  <si>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</si>
  <si>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</si>
  <si>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</si>
  <si>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</si>
  <si>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</si>
  <si>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</si>
  <si>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</si>
  <si>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</si>
  <si>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</si>
  <si>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</si>
  <si>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</si>
  <si>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</si>
  <si>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</si>
  <si>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</si>
  <si>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</si>
  <si>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</si>
  <si>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</si>
  <si>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</si>
  <si>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</si>
  <si>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</si>
  <si>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</si>
  <si>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</si>
  <si>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</si>
  <si>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</si>
  <si>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</si>
  <si>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</si>
  <si>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</si>
  <si>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</si>
  <si>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</si>
  <si>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</si>
  <si>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</si>
  <si>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</si>
  <si>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</si>
  <si>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</si>
  <si>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</si>
  <si>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</si>
  <si>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</si>
  <si>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</si>
  <si>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</si>
  <si>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</si>
  <si>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</si>
  <si>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</si>
  <si>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</si>
  <si>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</si>
  <si>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</si>
  <si>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</si>
  <si>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</si>
  <si>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</si>
  <si>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</si>
  <si>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</si>
  <si>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</si>
  <si>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</si>
  <si>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</si>
  <si>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</si>
  <si>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</si>
  <si>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</si>
  <si>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</si>
  <si>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</si>
  <si>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</si>
  <si>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</si>
  <si>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</si>
  <si>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</si>
  <si>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</si>
  <si>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</si>
  <si>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</si>
  <si>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</si>
  <si>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</si>
  <si>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</si>
  <si>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</si>
  <si>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</si>
  <si>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</si>
  <si>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</si>
  <si>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</si>
  <si>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</si>
  <si>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</si>
  <si>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</si>
  <si>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</si>
  <si>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</si>
  <si>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</si>
  <si>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</si>
  <si>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</si>
  <si>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</si>
  <si>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</si>
  <si>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</si>
  <si>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</si>
  <si>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</si>
  <si>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</si>
  <si>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</si>
  <si>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</si>
  <si>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</si>
  <si>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</si>
  <si>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</si>
  <si>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</si>
  <si>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</si>
  <si>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</si>
  <si>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</si>
  <si>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</si>
  <si>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</si>
  <si>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</si>
  <si>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</si>
  <si>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</si>
  <si>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</si>
  <si>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</si>
  <si>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</si>
  <si>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</si>
  <si>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</si>
  <si>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</si>
  <si>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</si>
  <si>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</si>
  <si>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</si>
  <si>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</si>
  <si>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</si>
  <si>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</si>
  <si>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</si>
  <si>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</si>
  <si>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</si>
  <si>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</si>
  <si>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</si>
  <si>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</si>
  <si>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</si>
  <si>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</si>
  <si>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</si>
  <si>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</si>
  <si>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</si>
  <si>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</si>
  <si>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</si>
  <si>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</si>
  <si>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</si>
  <si>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</si>
  <si>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</si>
  <si>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</si>
  <si>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</si>
  <si>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</si>
  <si>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</si>
  <si>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</si>
  <si>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</si>
  <si>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</si>
  <si>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</si>
  <si>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</si>
  <si>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</si>
  <si>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</si>
  <si>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</si>
  <si>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</si>
  <si>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</si>
  <si>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</si>
  <si>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</si>
  <si>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</si>
  <si>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</si>
  <si>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</si>
  <si>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</si>
  <si>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</si>
  <si>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</si>
  <si>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</si>
  <si>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</si>
  <si>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</si>
  <si>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</si>
  <si>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</si>
  <si>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</si>
  <si>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</si>
  <si>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</si>
  <si>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</si>
  <si>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</si>
  <si>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</si>
  <si>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</si>
  <si>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</si>
  <si>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</si>
  <si>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</si>
  <si>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</si>
  <si>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</si>
  <si>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</si>
  <si>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</si>
  <si>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</si>
  <si>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</si>
  <si>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</si>
  <si>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</si>
  <si>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</si>
  <si>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</si>
  <si>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</si>
  <si>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</si>
  <si>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</si>
  <si>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</si>
  <si>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</si>
  <si>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</si>
  <si>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</si>
  <si>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</si>
  <si>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</si>
  <si>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</si>
  <si>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</si>
  <si>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</si>
  <si>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</si>
  <si>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</si>
  <si>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</si>
  <si>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</si>
  <si>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</si>
  <si>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</si>
  <si>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</si>
  <si>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</si>
  <si>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</si>
  <si>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</si>
  <si>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</si>
  <si>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</si>
  <si>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</si>
  <si>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</si>
  <si>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</si>
  <si>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</si>
  <si>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</si>
  <si>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</si>
  <si>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</si>
  <si>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</si>
  <si>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</si>
  <si>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</si>
  <si>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</si>
  <si>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</si>
  <si>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</si>
  <si>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</si>
  <si>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</si>
  <si>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</si>
  <si>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</si>
  <si>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</si>
  <si>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</si>
  <si>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</si>
  <si>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</si>
  <si>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</si>
  <si>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</si>
  <si>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</si>
  <si>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</si>
  <si>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</si>
  <si>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</si>
  <si>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</si>
  <si>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</si>
  <si>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</si>
  <si>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</si>
  <si>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</si>
  <si>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</si>
  <si>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</si>
  <si>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</si>
  <si>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</si>
  <si>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</si>
  <si>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</si>
  <si>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</si>
  <si>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</si>
  <si>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</si>
  <si>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</si>
  <si>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</si>
  <si>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</si>
  <si>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</si>
  <si>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</si>
  <si>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</si>
  <si>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</si>
  <si>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</si>
  <si>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</si>
  <si>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</si>
  <si>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</si>
  <si>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</si>
  <si>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</si>
  <si>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</si>
  <si>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</si>
  <si>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</si>
  <si>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</si>
  <si>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</si>
  <si>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</si>
  <si>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</si>
  <si>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</si>
  <si>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</si>
  <si>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</si>
  <si>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</si>
  <si>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</si>
  <si>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</si>
  <si>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</si>
  <si>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</si>
  <si>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</si>
  <si>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</si>
  <si>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</si>
  <si>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</si>
  <si>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</si>
  <si>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</si>
  <si>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</si>
  <si>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</si>
  <si>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</si>
  <si>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</si>
  <si>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</si>
  <si>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</si>
  <si>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</si>
  <si>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</si>
  <si>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</si>
  <si>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</si>
  <si>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</si>
  <si>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</si>
  <si>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</si>
  <si>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</si>
  <si>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</si>
  <si>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</si>
  <si>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</si>
  <si>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</si>
  <si>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</si>
  <si>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</si>
  <si>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</si>
  <si>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</si>
  <si>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</si>
  <si>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</si>
  <si>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</si>
  <si>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</si>
  <si>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</si>
  <si>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</si>
  <si>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</si>
  <si>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</si>
  <si>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</si>
  <si>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</si>
  <si>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</si>
  <si>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</si>
  <si>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</si>
  <si>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</si>
  <si>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</si>
  <si>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</si>
  <si>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</si>
  <si>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</si>
  <si>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</si>
  <si>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</si>
  <si>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</si>
  <si>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</si>
  <si>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</si>
  <si>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</si>
  <si>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</si>
  <si>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</si>
  <si>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</si>
  <si>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</si>
  <si>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</si>
  <si>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</si>
  <si>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</si>
  <si>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</si>
  <si>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</si>
  <si>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</si>
  <si>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</si>
  <si>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</si>
  <si>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</si>
  <si>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</si>
  <si>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</si>
  <si>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</si>
  <si>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</si>
  <si>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</si>
  <si>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</si>
  <si>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</si>
  <si>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</si>
  <si>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</si>
  <si>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</si>
  <si>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</si>
  <si>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</si>
  <si>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</si>
  <si>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</si>
  <si>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</si>
  <si>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</si>
  <si>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</si>
  <si>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</si>
  <si>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</si>
  <si>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</si>
  <si>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</si>
  <si>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</si>
  <si>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</si>
  <si>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</si>
  <si>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</si>
  <si>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</si>
  <si>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</si>
  <si>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</si>
  <si>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</si>
  <si>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</si>
  <si>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</si>
  <si>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</si>
  <si>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</si>
  <si>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</si>
  <si>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</si>
  <si>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</si>
  <si>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</si>
  <si>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</si>
  <si>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</si>
  <si>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</si>
  <si>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</si>
  <si>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</si>
  <si>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</si>
  <si>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</si>
  <si>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</si>
  <si>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</si>
  <si>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</si>
  <si>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</si>
  <si>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</si>
  <si>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</si>
  <si>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</si>
  <si>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</si>
  <si>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</si>
  <si>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</si>
  <si>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</si>
  <si>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</si>
  <si>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</si>
  <si>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</si>
  <si>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</si>
  <si>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</si>
  <si>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</si>
  <si>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</si>
  <si>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</si>
  <si>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</si>
  <si>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</si>
  <si>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</si>
  <si>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</si>
  <si>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</si>
  <si>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</si>
  <si>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</si>
  <si>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</si>
  <si>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</si>
  <si>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</si>
  <si>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</si>
  <si>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</si>
  <si>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</si>
  <si>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</si>
  <si>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</si>
  <si>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</si>
  <si>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</si>
  <si>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</si>
  <si>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</si>
  <si>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</si>
  <si>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</si>
  <si>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</si>
  <si>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</si>
  <si>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</si>
  <si>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</si>
  <si>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</si>
  <si>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</si>
  <si>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</si>
  <si>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</si>
  <si>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</si>
  <si>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</si>
  <si>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</si>
  <si>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</si>
  <si>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</si>
  <si>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</si>
  <si>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</si>
  <si>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</si>
  <si>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</si>
  <si>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</si>
  <si>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</si>
  <si>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</si>
  <si>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</si>
  <si>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</si>
  <si>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</si>
  <si>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</si>
  <si>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</si>
  <si>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</si>
  <si>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</si>
  <si>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</si>
  <si>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</si>
  <si>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</si>
  <si>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</si>
  <si>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</si>
  <si>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</si>
  <si>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</si>
  <si>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</si>
  <si>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</si>
  <si>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</si>
  <si>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</si>
  <si>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</si>
  <si>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</si>
  <si>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</si>
  <si>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</si>
  <si>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</si>
  <si>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</si>
  <si>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</si>
  <si>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</si>
  <si>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</si>
  <si>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</si>
  <si>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</si>
  <si>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</si>
  <si>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</si>
  <si>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</si>
  <si>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</si>
  <si>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</si>
  <si>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</si>
  <si>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</si>
  <si>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</si>
  <si>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</si>
  <si>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</si>
  <si>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</si>
  <si>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</si>
  <si>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</si>
  <si>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</si>
  <si>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</si>
  <si>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</si>
  <si>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</si>
  <si>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</si>
  <si>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</si>
  <si>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</si>
  <si>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</si>
  <si>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</si>
  <si>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</si>
  <si>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</si>
  <si>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</si>
  <si>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</si>
  <si>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</si>
  <si>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</si>
  <si>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</si>
  <si>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</si>
  <si>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</si>
  <si>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</si>
  <si>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</si>
  <si>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</si>
  <si>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</si>
  <si>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</si>
  <si>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</si>
  <si>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</si>
  <si>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</si>
  <si>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</si>
  <si>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</si>
  <si>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</si>
  <si>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</si>
  <si>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</si>
  <si>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</si>
  <si>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</si>
  <si>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</si>
  <si>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</si>
  <si>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</si>
  <si>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</si>
  <si>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</si>
  <si>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</si>
  <si>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</si>
  <si>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</si>
  <si>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</si>
  <si>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</si>
  <si>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</si>
  <si>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</si>
  <si>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</si>
  <si>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</si>
  <si>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</si>
  <si>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</si>
  <si>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</si>
  <si>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</si>
  <si>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</si>
  <si>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</si>
  <si>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</si>
  <si>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</si>
  <si>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</si>
  <si>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</si>
  <si>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</si>
  <si>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</si>
  <si>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</si>
  <si>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</si>
  <si>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</si>
  <si>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</si>
  <si>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</si>
  <si>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</si>
  <si>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</si>
  <si>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</si>
  <si>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</si>
  <si>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</si>
  <si>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</si>
  <si>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</si>
  <si>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</si>
  <si>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</si>
  <si>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</si>
  <si>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</si>
  <si>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</si>
  <si>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</si>
  <si>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</si>
  <si>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</si>
  <si>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</si>
  <si>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</si>
  <si>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</si>
  <si>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</si>
  <si>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</si>
  <si>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</si>
  <si>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</si>
  <si>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</si>
  <si>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</si>
  <si>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</si>
  <si>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</si>
  <si>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</si>
  <si>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</si>
  <si>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</si>
  <si>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</si>
  <si>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</si>
  <si>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</si>
  <si>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</si>
  <si>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</si>
  <si>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</si>
  <si>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</si>
  <si>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</si>
  <si>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</si>
  <si>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</si>
  <si>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</si>
  <si>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</si>
  <si>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</si>
  <si>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</si>
  <si>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</si>
  <si>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</si>
  <si>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</si>
  <si>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</si>
  <si>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</si>
  <si>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</si>
  <si>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</si>
  <si>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</si>
  <si>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</si>
  <si>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</si>
  <si>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</si>
  <si>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</si>
  <si>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</si>
  <si>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</si>
  <si>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</si>
  <si>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</si>
  <si>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</si>
  <si>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</si>
  <si>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</si>
  <si>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</si>
  <si>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</si>
  <si>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</si>
  <si>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</si>
  <si>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</si>
  <si>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</si>
  <si>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</si>
  <si>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</si>
  <si>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</si>
  <si>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</si>
  <si>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</si>
  <si>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</si>
  <si>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</si>
  <si>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</si>
  <si>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</si>
  <si>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</si>
  <si>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</si>
  <si>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</si>
  <si>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</si>
  <si>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</si>
  <si>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</si>
  <si>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</si>
  <si>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</si>
  <si>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</si>
  <si>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</si>
  <si>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</si>
  <si>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</si>
  <si>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</si>
  <si>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</si>
  <si>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</si>
  <si>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</si>
  <si>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</si>
  <si>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</si>
  <si>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</si>
  <si>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</si>
  <si>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</si>
  <si>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</si>
  <si>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</si>
  <si>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</si>
  <si>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</si>
  <si>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</si>
  <si>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</si>
  <si>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</si>
  <si>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</si>
  <si>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</si>
  <si>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</si>
  <si>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</si>
  <si>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</si>
  <si>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</si>
  <si>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</si>
  <si>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</si>
  <si>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</si>
  <si>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</si>
  <si>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</si>
  <si>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</si>
  <si>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</si>
  <si>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</si>
  <si>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</si>
  <si>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</si>
  <si>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</si>
  <si>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</si>
  <si>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</si>
  <si>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</si>
  <si>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</si>
  <si>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</si>
  <si>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</si>
  <si>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</si>
  <si>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</si>
  <si>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</si>
  <si>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</si>
  <si>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</si>
  <si>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</si>
  <si>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</si>
  <si>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</si>
  <si>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</si>
  <si>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</si>
  <si>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</si>
  <si>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</si>
  <si>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</si>
  <si>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</si>
  <si>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</si>
  <si>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</si>
  <si>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</si>
  <si>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</si>
  <si>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</si>
  <si>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</si>
  <si>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</si>
  <si>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</si>
  <si>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</si>
  <si>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</si>
  <si>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</si>
  <si>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</si>
  <si>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</si>
  <si>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</si>
  <si>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</si>
  <si>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</si>
  <si>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</si>
  <si>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</si>
  <si>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</si>
  <si>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</si>
  <si>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</si>
  <si>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</si>
  <si>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</si>
  <si>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</si>
  <si>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</si>
  <si>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</si>
  <si>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</si>
  <si>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</si>
  <si>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</si>
  <si>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</si>
  <si>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</si>
  <si>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</si>
  <si>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</si>
  <si>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</si>
  <si>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</si>
  <si>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</si>
  <si>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</si>
  <si>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</si>
  <si>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</si>
  <si>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</si>
  <si>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</si>
  <si>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</si>
  <si>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</si>
  <si>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</si>
  <si>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</si>
  <si>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</si>
  <si>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</si>
  <si>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</si>
  <si>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</si>
  <si>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</si>
  <si>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</si>
  <si>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</si>
  <si>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</si>
  <si>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</si>
  <si>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</si>
  <si>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</si>
  <si>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</si>
  <si>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</si>
  <si>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</si>
  <si>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</si>
  <si>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</si>
  <si>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</si>
  <si>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</si>
  <si>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</si>
  <si>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</si>
  <si>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</si>
  <si>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</si>
  <si>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</si>
  <si>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</si>
  <si>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</si>
  <si>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</si>
  <si>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</si>
  <si>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</si>
  <si>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</si>
  <si>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</si>
  <si>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</si>
  <si>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</si>
  <si>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</si>
  <si>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</si>
  <si>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</si>
  <si>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</si>
  <si>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</si>
  <si>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</si>
  <si>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</si>
  <si>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</si>
  <si>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</si>
  <si>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</si>
  <si>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</si>
  <si>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</si>
  <si>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</si>
  <si>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</si>
  <si>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</si>
  <si>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</si>
  <si>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</si>
  <si>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</si>
  <si>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</si>
  <si>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</si>
  <si>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</si>
  <si>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</si>
  <si>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</si>
  <si>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</si>
  <si>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</si>
  <si>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</si>
  <si>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</si>
  <si>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</si>
  <si>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</si>
  <si>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</si>
  <si>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</si>
  <si>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</si>
  <si>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</si>
  <si>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</si>
  <si>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</si>
  <si>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</si>
  <si>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</si>
  <si>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</si>
  <si>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</si>
  <si>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</si>
  <si>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</si>
  <si>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</si>
  <si>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</si>
  <si>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</si>
  <si>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</si>
  <si>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</si>
  <si>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</si>
  <si>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</si>
  <si>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</si>
  <si>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</si>
  <si>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</si>
  <si>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</si>
  <si>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</si>
  <si>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</si>
  <si>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</si>
  <si>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</si>
  <si>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</si>
  <si>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</si>
  <si>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</si>
  <si>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</si>
  <si>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</si>
  <si>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</si>
  <si>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</si>
  <si>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</si>
  <si>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</si>
  <si>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</si>
  <si>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</si>
  <si>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</si>
  <si>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</si>
  <si>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</si>
  <si>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</si>
  <si>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</si>
  <si>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</si>
  <si>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</si>
  <si>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</si>
  <si>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</si>
  <si>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</si>
  <si>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</si>
  <si>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</si>
  <si>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</si>
  <si>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</si>
  <si>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</si>
  <si>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</si>
  <si>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</si>
  <si>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</si>
  <si>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</si>
  <si>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</si>
  <si>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</si>
  <si>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</si>
  <si>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</si>
  <si>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</si>
  <si>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</si>
  <si>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</si>
  <si>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</si>
  <si>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</si>
  <si>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</si>
  <si>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</si>
  <si>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</si>
  <si>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</si>
  <si>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</si>
  <si>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</si>
  <si>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</si>
  <si>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</si>
  <si>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</si>
  <si>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</si>
  <si>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</si>
  <si>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</si>
  <si>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</si>
  <si>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</si>
  <si>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</si>
  <si>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</si>
  <si>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</si>
  <si>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</si>
  <si>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</si>
  <si>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</si>
  <si>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</si>
  <si>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</si>
  <si>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</si>
  <si>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</si>
  <si>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</si>
  <si>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</si>
  <si>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</si>
  <si>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</si>
  <si>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</si>
  <si>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</si>
  <si>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</si>
  <si>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</si>
  <si>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</si>
  <si>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</si>
  <si>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</si>
  <si>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</si>
  <si>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</si>
  <si>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</si>
  <si>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</si>
  <si>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</si>
  <si>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</si>
  <si>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</si>
  <si>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</si>
  <si>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</si>
  <si>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</si>
  <si>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</si>
  <si>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</si>
  <si>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</si>
  <si>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</si>
  <si>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</si>
  <si>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</si>
  <si>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</si>
  <si>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</si>
  <si>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</si>
  <si>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</si>
  <si>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</si>
  <si>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</si>
  <si>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</si>
  <si>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</si>
  <si>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</si>
  <si>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</si>
  <si>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</si>
  <si>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</si>
  <si>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</si>
  <si>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</si>
  <si>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</si>
  <si>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</si>
  <si>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</si>
  <si>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</si>
  <si>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</si>
  <si>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</si>
  <si>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</si>
  <si>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</si>
  <si>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</si>
  <si>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</si>
  <si>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</si>
  <si>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</si>
  <si>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</si>
  <si>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</si>
  <si>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</si>
  <si>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</si>
  <si>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</si>
  <si>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</si>
  <si>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</si>
  <si>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</si>
  <si>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</si>
  <si>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</si>
  <si>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</si>
  <si>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</si>
  <si>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</si>
  <si>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</si>
  <si>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</si>
  <si>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</si>
  <si>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</si>
  <si>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</si>
  <si>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</si>
  <si>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</si>
  <si>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</si>
  <si>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</si>
  <si>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</si>
  <si>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</si>
  <si>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</si>
  <si>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</si>
  <si>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</si>
  <si>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</si>
  <si>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</si>
  <si>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</si>
  <si>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</si>
  <si>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</si>
  <si>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</si>
  <si>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</si>
  <si>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</si>
  <si>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</si>
  <si>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</si>
  <si>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</si>
  <si>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</si>
  <si>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</si>
  <si>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</si>
  <si>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</si>
  <si>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</si>
  <si>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</si>
  <si>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</si>
  <si>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</si>
  <si>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</si>
  <si>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</si>
  <si>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</si>
  <si>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</si>
  <si>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</si>
  <si>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</si>
  <si>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</si>
  <si>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</si>
  <si>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</si>
  <si>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</si>
  <si>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</si>
  <si>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</si>
  <si>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</si>
  <si>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</si>
  <si>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</si>
  <si>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</si>
  <si>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</si>
  <si>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</si>
  <si>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</si>
  <si>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</si>
  <si>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</si>
  <si>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</si>
  <si>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</si>
  <si>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</si>
  <si>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</si>
  <si>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</si>
  <si>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</si>
  <si>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</si>
  <si>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</si>
  <si>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</si>
  <si>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</si>
  <si>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</si>
  <si>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</si>
  <si>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</si>
  <si>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</si>
  <si>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</si>
  <si>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</si>
  <si>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</si>
  <si>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</si>
  <si>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</si>
  <si>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</si>
  <si>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</si>
  <si>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</si>
  <si>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</si>
  <si>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</si>
  <si>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</si>
  <si>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</si>
  <si>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</si>
  <si>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</si>
  <si>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</si>
  <si>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</si>
  <si>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</si>
  <si>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</si>
  <si>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</si>
  <si>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</si>
  <si>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</si>
  <si>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</si>
  <si>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</si>
  <si>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</si>
  <si>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</si>
  <si>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</si>
  <si>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</si>
  <si>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</si>
  <si>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</si>
  <si>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</si>
  <si>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</si>
  <si>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</si>
  <si>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</si>
  <si>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</si>
  <si>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</si>
  <si>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</si>
  <si>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</si>
  <si>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</si>
  <si>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</si>
  <si>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</si>
  <si>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</si>
  <si>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</si>
  <si>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</si>
  <si>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</si>
  <si>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</si>
  <si>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</si>
  <si>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</si>
  <si>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</si>
  <si>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</si>
  <si>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</si>
  <si>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</si>
  <si>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</si>
  <si>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</si>
  <si>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</si>
  <si>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</si>
  <si>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</si>
  <si>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</si>
  <si>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</si>
  <si>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</si>
  <si>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</si>
  <si>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</si>
  <si>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</si>
  <si>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</si>
  <si>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</si>
  <si>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</si>
  <si>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</si>
  <si>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</si>
  <si>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</si>
  <si>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</si>
  <si>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</si>
  <si>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</si>
  <si>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</si>
  <si>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</si>
  <si>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</si>
  <si>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</si>
  <si>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</si>
  <si>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</si>
  <si>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</si>
  <si>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</si>
  <si>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</si>
  <si>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</si>
  <si>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</si>
  <si>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</si>
  <si>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</si>
  <si>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</si>
  <si>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</si>
  <si>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</si>
  <si>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</si>
  <si>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</si>
  <si>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</si>
  <si>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</si>
  <si>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</si>
  <si>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</si>
  <si>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</si>
  <si>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</si>
  <si>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</si>
  <si>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</si>
  <si>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</si>
  <si>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</si>
  <si>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</si>
  <si>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</si>
  <si>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</si>
  <si>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</si>
  <si>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</si>
  <si>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</si>
  <si>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</si>
  <si>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</si>
  <si>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</si>
  <si>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</si>
  <si>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</si>
  <si>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</si>
  <si>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</si>
  <si>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</si>
  <si>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</si>
  <si>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</si>
  <si>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</si>
  <si>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</si>
  <si>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</si>
  <si>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</si>
  <si>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</si>
  <si>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</si>
  <si>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</si>
  <si>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</si>
  <si>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</si>
  <si>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</si>
  <si>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</si>
  <si>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</si>
  <si>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</si>
  <si>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</si>
  <si>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</si>
  <si>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</si>
  <si>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</si>
  <si>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</si>
  <si>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</si>
  <si>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</si>
  <si>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</si>
  <si>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</si>
  <si>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</si>
  <si>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</si>
  <si>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</si>
  <si>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</si>
  <si>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</si>
  <si>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</si>
  <si>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</si>
  <si>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</si>
  <si>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</si>
  <si>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</si>
  <si>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</si>
  <si>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</si>
  <si>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</si>
  <si>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</si>
  <si>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</si>
  <si>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</si>
  <si>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</si>
  <si>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</si>
  <si>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</si>
  <si>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</si>
  <si>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</si>
  <si>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</si>
  <si>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</si>
  <si>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</si>
  <si>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</si>
  <si>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</si>
  <si>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</si>
  <si>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</si>
  <si>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</si>
  <si>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</si>
  <si>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</si>
  <si>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</si>
  <si>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</si>
  <si>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</si>
  <si>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</si>
  <si>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</si>
  <si>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</si>
  <si>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</si>
  <si>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</si>
  <si>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</si>
  <si>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</si>
  <si>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</si>
  <si>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</si>
  <si>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</si>
  <si>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</si>
  <si>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</si>
  <si>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</si>
  <si>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</si>
  <si>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</si>
  <si>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</si>
  <si>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</si>
  <si>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</si>
  <si>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</si>
  <si>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</si>
  <si>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</si>
  <si>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</si>
  <si>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</si>
  <si>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</si>
  <si>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</si>
  <si>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</si>
  <si>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</si>
  <si>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</si>
  <si>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</si>
  <si>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</si>
  <si>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</si>
  <si>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</si>
  <si>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</si>
  <si>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</si>
  <si>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</si>
  <si>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</si>
  <si>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</si>
  <si>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</si>
  <si>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</si>
  <si>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</si>
  <si>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</si>
  <si>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</si>
  <si>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</si>
  <si>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</si>
  <si>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</si>
  <si>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</si>
  <si>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</si>
  <si>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</si>
  <si>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</si>
  <si>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</si>
  <si>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</si>
  <si>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</si>
  <si>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</si>
  <si>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</si>
  <si>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</si>
  <si>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</si>
  <si>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</si>
  <si>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</si>
  <si>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</si>
  <si>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</si>
  <si>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</si>
  <si>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</si>
  <si>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</si>
  <si>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</si>
  <si>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</si>
  <si>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</si>
  <si>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</si>
  <si>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</si>
  <si>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</si>
  <si>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</si>
  <si>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</si>
  <si>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</si>
  <si>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</si>
  <si>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</si>
  <si>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</si>
  <si>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</si>
  <si>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</si>
  <si>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</si>
  <si>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</si>
  <si>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</si>
  <si>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</si>
  <si>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</si>
  <si>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</si>
  <si>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</si>
  <si>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</si>
  <si>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</si>
  <si>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</si>
  <si>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</si>
  <si>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</si>
  <si>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</si>
  <si>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</si>
  <si>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</si>
  <si>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</si>
  <si>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</si>
  <si>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</si>
  <si>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</si>
  <si>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</si>
  <si>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</si>
  <si>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</si>
  <si>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</si>
  <si>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</si>
  <si>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</si>
  <si>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</si>
  <si>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</si>
  <si>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</si>
  <si>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</si>
  <si>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</si>
  <si>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</si>
  <si>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</si>
  <si>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</si>
  <si>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</si>
  <si>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</si>
  <si>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</si>
  <si>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</si>
  <si>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</si>
  <si>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</si>
  <si>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</si>
  <si>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</si>
  <si>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</si>
  <si>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</si>
  <si>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</si>
  <si>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</si>
  <si>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</si>
  <si>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</si>
  <si>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</si>
  <si>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</si>
  <si>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</si>
  <si>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</si>
  <si>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</si>
  <si>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</si>
  <si>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</si>
  <si>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</si>
  <si>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</si>
  <si>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</si>
  <si>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</si>
  <si>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</si>
  <si>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</si>
  <si>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</si>
  <si>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</si>
  <si>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</si>
  <si>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</si>
  <si>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</si>
  <si>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</si>
  <si>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</si>
  <si>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</si>
  <si>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</si>
  <si>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</si>
  <si>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</si>
  <si>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</si>
  <si>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</si>
  <si>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</si>
  <si>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</si>
  <si>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</si>
  <si>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</si>
  <si>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</si>
  <si>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</si>
  <si>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</si>
  <si>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</si>
  <si>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</si>
  <si>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</si>
  <si>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</si>
  <si>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</si>
  <si>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</si>
  <si>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</si>
  <si>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</si>
  <si>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</si>
  <si>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</si>
  <si>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</si>
  <si>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</si>
  <si>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</si>
  <si>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</si>
  <si>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</si>
  <si>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</si>
  <si>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</si>
  <si>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</si>
  <si>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</si>
  <si>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</si>
  <si>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</si>
  <si>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</si>
  <si>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</si>
  <si>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</si>
  <si>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</si>
  <si>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</si>
  <si>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</si>
  <si>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</si>
  <si>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</si>
  <si>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</si>
  <si>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</si>
  <si>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</si>
  <si>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</si>
  <si>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</si>
  <si>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</si>
  <si>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</si>
  <si>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</si>
  <si>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</si>
  <si>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</si>
  <si>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</si>
  <si>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</si>
  <si>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</si>
  <si>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</si>
  <si>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</si>
  <si>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</si>
  <si>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</si>
  <si>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</si>
  <si>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</si>
  <si>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</si>
  <si>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</si>
  <si>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</si>
  <si>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</si>
  <si>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</si>
  <si>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</si>
  <si>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</si>
  <si>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</si>
  <si>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</si>
  <si>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</si>
  <si>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</si>
  <si>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</si>
  <si>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</si>
  <si>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</si>
  <si>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</si>
  <si>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</si>
  <si>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</si>
  <si>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</si>
  <si>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</si>
  <si>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</si>
  <si>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</si>
  <si>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</si>
  <si>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</si>
  <si>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</si>
  <si>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</si>
  <si>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</si>
  <si>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</si>
  <si>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</si>
  <si>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</si>
  <si>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</si>
  <si>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</si>
  <si>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</si>
  <si>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</si>
  <si>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</si>
  <si>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</si>
  <si>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</si>
  <si>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</si>
  <si>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</si>
  <si>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</si>
  <si>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</si>
  <si>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</si>
  <si>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</si>
  <si>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</si>
  <si>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</si>
  <si>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</si>
  <si>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</si>
  <si>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</si>
  <si>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</si>
  <si>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</si>
  <si>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</si>
  <si>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</si>
  <si>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</si>
  <si>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</si>
  <si>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</si>
  <si>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</si>
  <si>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</si>
  <si>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</si>
  <si>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</si>
  <si>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</si>
  <si>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</si>
  <si>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</si>
  <si>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</si>
  <si>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</si>
  <si>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</si>
  <si>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</si>
  <si>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</si>
  <si>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</si>
  <si>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</si>
  <si>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</si>
  <si>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</si>
  <si>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</si>
  <si>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</si>
  <si>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</si>
  <si>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</si>
  <si>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</si>
  <si>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</si>
  <si>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</si>
  <si>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</si>
  <si>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</si>
  <si>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</si>
  <si>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</si>
  <si>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</si>
  <si>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</si>
  <si>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</si>
  <si>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</si>
  <si>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</si>
  <si>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</si>
  <si>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</si>
  <si>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</si>
  <si>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</si>
  <si>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</si>
  <si>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</si>
  <si>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</si>
  <si>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</si>
  <si>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</si>
  <si>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</si>
  <si>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</si>
  <si>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</si>
  <si>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</si>
  <si>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</si>
  <si>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</si>
  <si>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</si>
  <si>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</si>
  <si>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</si>
  <si>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</si>
  <si>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</si>
  <si>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</si>
  <si>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</si>
  <si>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</si>
  <si>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</si>
  <si>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</si>
  <si>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</si>
  <si>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</si>
  <si>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</si>
  <si>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</si>
  <si>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</si>
  <si>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</si>
  <si>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</si>
  <si>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</si>
  <si>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</si>
  <si>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</si>
  <si>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</si>
  <si>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</si>
  <si>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</si>
  <si>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</si>
  <si>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</si>
  <si>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</si>
  <si>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</si>
  <si>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</si>
  <si>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</si>
  <si>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</si>
  <si>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</si>
  <si>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</si>
  <si>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</si>
  <si>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</si>
  <si>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</si>
  <si>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</si>
  <si>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</si>
  <si>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</si>
  <si>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</si>
  <si>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</si>
  <si>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</si>
  <si>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</si>
  <si>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</si>
  <si>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</si>
  <si>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</si>
  <si>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</si>
  <si>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</si>
  <si>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</si>
  <si>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</si>
  <si>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</si>
  <si>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</si>
  <si>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</si>
  <si>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</si>
  <si>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</si>
  <si>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</si>
  <si>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</si>
  <si>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</si>
  <si>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</si>
  <si>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</si>
  <si>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</si>
  <si>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</si>
  <si>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</si>
  <si>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</si>
  <si>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</si>
  <si>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</si>
  <si>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</si>
  <si>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</si>
  <si>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</si>
  <si>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</si>
  <si>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</si>
  <si>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</si>
  <si>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</si>
  <si>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</si>
  <si>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</si>
  <si>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</si>
  <si>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</si>
  <si>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</si>
  <si>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</si>
  <si>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</si>
  <si>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</si>
  <si>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</si>
  <si>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</si>
  <si>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</si>
  <si>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</si>
  <si>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</si>
  <si>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</si>
  <si>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</si>
  <si>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</si>
  <si>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</si>
  <si>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</si>
  <si>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</si>
  <si>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</si>
  <si>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</si>
  <si>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</si>
  <si>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</si>
  <si>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</si>
  <si>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</si>
  <si>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</si>
  <si>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</si>
  <si>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</si>
  <si>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</si>
  <si>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</si>
  <si>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</si>
  <si>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</si>
  <si>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</si>
  <si>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</si>
  <si>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</si>
  <si>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</si>
  <si>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</si>
  <si>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</si>
  <si>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</si>
  <si>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</si>
  <si>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</si>
  <si>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</si>
  <si>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</si>
  <si>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</si>
  <si>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</si>
  <si>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</si>
  <si>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</si>
  <si>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</si>
  <si>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</si>
  <si>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</si>
  <si>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</si>
  <si>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</si>
  <si>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</si>
  <si>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</si>
  <si>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</si>
  <si>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</si>
  <si>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</si>
  <si>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</si>
  <si>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</si>
  <si>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</si>
  <si>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</si>
  <si>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</si>
  <si>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</si>
  <si>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</si>
  <si>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</si>
  <si>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</si>
  <si>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</si>
  <si>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</si>
  <si>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</si>
  <si>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</si>
  <si>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</si>
  <si>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</si>
  <si>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</si>
  <si>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</si>
  <si>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</si>
  <si>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</si>
  <si>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</si>
  <si>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</si>
  <si>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</si>
  <si>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</si>
  <si>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</si>
  <si>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</si>
  <si>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</si>
  <si>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</si>
  <si>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</si>
  <si>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</si>
  <si>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</si>
  <si>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</si>
  <si>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</si>
  <si>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</si>
  <si>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</si>
  <si>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</si>
  <si>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</si>
  <si>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</si>
  <si>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</si>
  <si>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</si>
  <si>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</si>
  <si>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</si>
  <si>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</si>
  <si>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</si>
  <si>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</si>
  <si>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</si>
  <si>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</si>
  <si>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</si>
  <si>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</si>
  <si>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</si>
  <si>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</si>
  <si>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</si>
  <si>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</si>
  <si>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</si>
  <si>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</si>
  <si>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</si>
  <si>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</si>
  <si>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</si>
  <si>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</si>
  <si>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</si>
  <si>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</si>
  <si>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</si>
  <si>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</si>
  <si>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</si>
  <si>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</si>
  <si>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</si>
  <si>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</si>
  <si>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</si>
  <si>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</si>
  <si>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</si>
  <si>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</si>
  <si>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</si>
  <si>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</si>
  <si>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</si>
  <si>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</si>
  <si>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</si>
  <si>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</si>
  <si>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</si>
  <si>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</si>
  <si>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</si>
  <si>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</si>
  <si>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</si>
  <si>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</si>
  <si>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</si>
  <si>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</si>
  <si>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</si>
  <si>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</si>
  <si>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</si>
  <si>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</si>
  <si>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</si>
  <si>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</si>
  <si>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</si>
  <si>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</si>
  <si>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</si>
  <si>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</si>
  <si>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</si>
  <si>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</si>
  <si>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</si>
  <si>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</si>
  <si>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</si>
  <si>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</si>
  <si>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</si>
  <si>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</si>
  <si>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</si>
  <si>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</si>
  <si>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</si>
  <si>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</si>
  <si>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</si>
  <si>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</si>
  <si>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</si>
  <si>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</si>
  <si>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</si>
  <si>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</si>
  <si>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</si>
  <si>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</si>
  <si>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</si>
  <si>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</si>
  <si>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</si>
  <si>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</si>
  <si>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</si>
  <si>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</si>
  <si>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</si>
  <si>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</si>
  <si>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</si>
  <si>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</si>
  <si>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</si>
  <si>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</si>
  <si>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</si>
  <si>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</si>
  <si>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</si>
  <si>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</si>
  <si>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</si>
  <si>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</si>
  <si>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</si>
  <si>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</si>
  <si>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</si>
  <si>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</si>
  <si>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</si>
  <si>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</si>
  <si>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</si>
  <si>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</si>
  <si>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</si>
  <si>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</si>
  <si>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</si>
  <si>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</si>
  <si>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</si>
  <si>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</si>
  <si>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</si>
  <si>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</si>
  <si>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</si>
  <si>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</si>
  <si>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</si>
  <si>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</si>
  <si>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</si>
  <si>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</si>
  <si>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</si>
  <si>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</si>
  <si>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</si>
  <si>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</si>
  <si>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</si>
  <si>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</si>
  <si>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</si>
  <si>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</si>
  <si>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</si>
  <si>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</si>
  <si>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</si>
  <si>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</si>
  <si>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</si>
  <si>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</si>
  <si>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</si>
  <si>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</si>
  <si>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</si>
  <si>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</si>
  <si>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</si>
  <si>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</si>
  <si>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</si>
  <si>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</si>
  <si>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</si>
  <si>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</si>
  <si>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</si>
  <si>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</si>
  <si>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</si>
  <si>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</si>
  <si>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</si>
  <si>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</si>
  <si>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</si>
  <si>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</si>
  <si>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</si>
  <si>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</si>
  <si>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</si>
  <si>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</si>
  <si>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</si>
  <si>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</si>
  <si>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</si>
  <si>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</si>
  <si>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</si>
  <si>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</si>
  <si>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</si>
  <si>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</si>
  <si>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</si>
  <si>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</si>
  <si>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</si>
  <si>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</si>
  <si>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</si>
  <si>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</si>
  <si>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</si>
  <si>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</si>
  <si>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</si>
  <si>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</si>
  <si>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</si>
  <si>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</si>
  <si>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</si>
  <si>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</si>
  <si>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</si>
  <si>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</si>
  <si>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</si>
  <si>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</si>
  <si>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</si>
  <si>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</si>
  <si>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</si>
  <si>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</si>
  <si>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</si>
  <si>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</si>
  <si>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</si>
  <si>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</si>
  <si>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</si>
  <si>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</si>
  <si>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</si>
  <si>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</si>
  <si>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</si>
  <si>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</si>
  <si>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</si>
  <si>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</si>
  <si>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</si>
  <si>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</si>
  <si>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</si>
  <si>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</si>
  <si>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</si>
  <si>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</si>
  <si>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</si>
  <si>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</si>
  <si>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</si>
  <si>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</si>
  <si>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</si>
  <si>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</si>
  <si>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</si>
  <si>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</si>
  <si>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</si>
  <si>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</si>
  <si>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</si>
  <si>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</si>
  <si>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</si>
  <si>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</si>
  <si>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</si>
  <si>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</si>
  <si>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</si>
  <si>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</si>
  <si>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</si>
  <si>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</si>
  <si>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</si>
  <si>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</si>
  <si>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</si>
  <si>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</si>
  <si>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</si>
  <si>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</si>
  <si>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</si>
  <si>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</si>
  <si>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</si>
  <si>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</si>
  <si>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</si>
  <si>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</si>
  <si>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</si>
  <si>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</si>
  <si>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</si>
  <si>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</si>
  <si>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</si>
  <si>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</si>
  <si>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</si>
  <si>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</si>
  <si>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</si>
  <si>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</si>
  <si>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</si>
  <si>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</si>
  <si>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</si>
  <si>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</si>
  <si>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</si>
  <si>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</si>
  <si>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</si>
  <si>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</si>
  <si>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</si>
  <si>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</si>
  <si>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</si>
  <si>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</si>
  <si>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</si>
  <si>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</si>
  <si>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</si>
  <si>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</si>
  <si>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</si>
  <si>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</si>
  <si>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</si>
  <si>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</si>
  <si>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</si>
  <si>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</si>
  <si>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</si>
  <si>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</si>
  <si>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</si>
  <si>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</si>
  <si>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</si>
  <si>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</si>
  <si>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</si>
  <si>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</si>
  <si>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</si>
  <si>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</si>
  <si>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</si>
  <si>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</si>
  <si>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</si>
  <si>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</si>
  <si>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</si>
  <si>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</si>
  <si>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</si>
  <si>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</si>
  <si>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</si>
  <si>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</si>
  <si>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</si>
  <si>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</si>
  <si>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</si>
  <si>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</si>
  <si>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</si>
  <si>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</si>
  <si>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</si>
  <si>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</si>
  <si>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</si>
  <si>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</si>
  <si>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</si>
  <si>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</si>
  <si>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</si>
  <si>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</si>
  <si>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</si>
  <si>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</si>
  <si>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</si>
  <si>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</si>
  <si>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</si>
  <si>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</si>
  <si>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</si>
  <si>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</si>
  <si>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</si>
  <si>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</si>
  <si>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</si>
  <si>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</si>
  <si>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</si>
  <si>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</si>
  <si>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</si>
  <si>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</si>
  <si>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</si>
  <si>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</si>
  <si>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</si>
  <si>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</si>
  <si>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</si>
  <si>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</si>
  <si>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</si>
  <si>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</si>
  <si>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</si>
  <si>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</si>
  <si>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</si>
  <si>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</si>
  <si>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</si>
  <si>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</si>
  <si>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</si>
  <si>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</si>
  <si>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</si>
  <si>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</si>
  <si>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</si>
  <si>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</si>
  <si>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</si>
  <si>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</si>
  <si>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</si>
  <si>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</si>
  <si>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</si>
  <si>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</si>
  <si>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</si>
  <si>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</si>
  <si>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</si>
  <si>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</si>
  <si>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</si>
  <si>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</si>
  <si>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</si>
  <si>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</si>
  <si>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</si>
  <si>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</si>
  <si>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</si>
  <si>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</si>
  <si>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</si>
  <si>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</si>
  <si>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</si>
  <si>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</si>
  <si>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</si>
  <si>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</si>
  <si>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</si>
  <si>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</si>
  <si>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</si>
  <si>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</si>
  <si>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</si>
  <si>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</si>
  <si>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</si>
  <si>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</si>
  <si>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</si>
  <si>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</si>
  <si>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</si>
  <si>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</si>
  <si>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</si>
  <si>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</si>
  <si>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</si>
  <si>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</si>
  <si>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</si>
  <si>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</si>
  <si>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</si>
  <si>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</si>
  <si>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</si>
  <si>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</si>
  <si>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</si>
  <si>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</si>
  <si>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</si>
  <si>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</si>
  <si>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</si>
  <si>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</si>
  <si>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</si>
  <si>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</si>
  <si>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</si>
  <si>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</si>
  <si>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</si>
  <si>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</si>
  <si>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</si>
  <si>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</si>
  <si>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</si>
  <si>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</si>
  <si>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</si>
  <si>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</si>
  <si>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</si>
  <si>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</si>
  <si>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</si>
  <si>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</si>
  <si>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</si>
  <si>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</si>
  <si>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</si>
  <si>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</si>
  <si>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</si>
  <si>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</si>
  <si>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</si>
  <si>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</si>
  <si>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</si>
  <si>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</si>
  <si>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</si>
  <si>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</si>
  <si>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</si>
  <si>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</si>
  <si>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</si>
  <si>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</si>
  <si>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</si>
  <si>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</si>
  <si>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</si>
  <si>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</si>
  <si>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</si>
  <si>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</si>
  <si>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</si>
  <si>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</si>
  <si>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</si>
  <si>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</si>
  <si>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</si>
  <si>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</si>
  <si>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</si>
  <si>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</si>
  <si>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</si>
  <si>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</si>
  <si>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</si>
  <si>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</si>
  <si>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</si>
  <si>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</si>
  <si>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</si>
  <si>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</si>
  <si>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</si>
  <si>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</si>
  <si>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</si>
  <si>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</si>
  <si>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</si>
  <si>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</si>
  <si>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</si>
  <si>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</si>
  <si>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</si>
  <si>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</si>
  <si>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</si>
  <si>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</si>
  <si>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</si>
  <si>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</si>
  <si>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</si>
  <si>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</si>
  <si>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</si>
  <si>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</si>
  <si>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</si>
  <si>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</si>
  <si>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</si>
  <si>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</si>
  <si>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</si>
  <si>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</si>
  <si>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</si>
  <si>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</si>
  <si>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</si>
  <si>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</si>
  <si>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</si>
  <si>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</si>
  <si>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</si>
  <si>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</si>
  <si>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</si>
  <si>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</si>
  <si>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</si>
  <si>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</si>
  <si>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</si>
  <si>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</si>
  <si>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</si>
  <si>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</si>
  <si>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</si>
  <si>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</si>
  <si>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</si>
  <si>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</si>
  <si>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</si>
  <si>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</si>
  <si>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</si>
  <si>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</si>
  <si>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</si>
  <si>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</si>
  <si>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</si>
  <si>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</si>
  <si>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</si>
  <si>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</si>
  <si>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</si>
  <si>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</si>
  <si>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</si>
  <si>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</si>
  <si>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</si>
  <si>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</si>
  <si>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</si>
  <si>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</si>
  <si>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</si>
  <si>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</si>
  <si>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</si>
  <si>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</si>
  <si>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</si>
  <si>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</si>
  <si>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</si>
  <si>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</si>
  <si>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</si>
  <si>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</si>
  <si>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</si>
  <si>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</si>
  <si>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</si>
  <si>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</si>
  <si>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</si>
  <si>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</si>
  <si>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</si>
  <si>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</si>
  <si>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</si>
  <si>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</si>
  <si>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</si>
  <si>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</si>
  <si>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</si>
  <si>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</si>
  <si>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</si>
  <si>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</si>
  <si>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</si>
  <si>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</si>
  <si>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</si>
  <si>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</si>
  <si>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</si>
  <si>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</si>
  <si>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</si>
  <si>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</si>
  <si>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</si>
  <si>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</si>
  <si>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</si>
  <si>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</si>
  <si>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</si>
  <si>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</si>
  <si>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</si>
  <si>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</si>
  <si>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</si>
  <si>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</si>
  <si>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</si>
  <si>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</si>
  <si>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</si>
  <si>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</si>
  <si>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</si>
  <si>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</si>
  <si>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</si>
  <si>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</si>
  <si>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</si>
  <si>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</si>
  <si>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</si>
  <si>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</si>
  <si>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</si>
  <si>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</si>
  <si>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</si>
  <si>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</si>
  <si>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</si>
  <si>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</si>
  <si>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</si>
  <si>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</si>
  <si>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</si>
  <si>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</si>
  <si>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</si>
  <si>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</si>
  <si>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</si>
  <si>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</si>
  <si>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</si>
  <si>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</si>
  <si>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</si>
  <si>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</si>
  <si>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</si>
  <si>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</si>
  <si>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</si>
  <si>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</si>
  <si>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</si>
  <si>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</si>
  <si>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</si>
  <si>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</si>
  <si>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</si>
  <si>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</si>
  <si>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</si>
  <si>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</si>
  <si>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</si>
  <si>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</si>
  <si>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</si>
  <si>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</si>
  <si>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</si>
  <si>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</si>
  <si>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</si>
  <si>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</si>
  <si>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</si>
  <si>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</si>
  <si>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</si>
  <si>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</si>
  <si>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</si>
  <si>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</si>
  <si>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</si>
  <si>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</si>
  <si>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</si>
  <si>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</si>
  <si>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</si>
  <si>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</si>
  <si>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</si>
  <si>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</si>
  <si>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</si>
  <si>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</si>
  <si>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</si>
  <si>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</si>
  <si>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</si>
  <si>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</si>
  <si>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</si>
  <si>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</si>
  <si>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</si>
  <si>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</si>
  <si>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</si>
  <si>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</si>
  <si>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</si>
  <si>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</si>
  <si>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</si>
  <si>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</si>
  <si>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</si>
  <si>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</si>
  <si>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</si>
  <si>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</si>
  <si>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</si>
  <si>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</si>
  <si>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</si>
  <si>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</si>
  <si>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</si>
  <si>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</si>
  <si>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</si>
  <si>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</si>
  <si>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</si>
  <si>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</si>
  <si>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</si>
  <si>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</si>
  <si>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</si>
  <si>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</si>
  <si>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</si>
  <si>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</si>
  <si>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</si>
  <si>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</si>
  <si>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</si>
  <si>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</si>
  <si>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</si>
  <si>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</si>
  <si>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</si>
  <si>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</si>
  <si>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</si>
  <si>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</si>
  <si>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</si>
  <si>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</si>
  <si>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</si>
  <si>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</si>
  <si>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</si>
  <si>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</si>
  <si>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</si>
  <si>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</si>
  <si>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</si>
  <si>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</si>
  <si>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</si>
  <si>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</si>
  <si>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</si>
  <si>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</si>
  <si>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</si>
  <si>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</si>
  <si>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</si>
  <si>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</si>
  <si>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</si>
  <si>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</si>
  <si>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</si>
  <si>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</si>
  <si>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</si>
  <si>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</si>
  <si>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</si>
  <si>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</si>
  <si>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</si>
  <si>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</si>
  <si>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</si>
  <si>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</si>
  <si>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</si>
  <si>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</si>
  <si>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</si>
  <si>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</si>
  <si>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</si>
  <si>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</si>
  <si>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</si>
  <si>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</si>
  <si>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</si>
  <si>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</si>
  <si>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</si>
  <si>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</si>
  <si>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</si>
  <si>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</si>
  <si>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</si>
  <si>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</si>
  <si>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</si>
  <si>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</si>
  <si>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</si>
  <si>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</si>
  <si>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</si>
  <si>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</si>
  <si>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</si>
  <si>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</si>
  <si>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</si>
  <si>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</si>
  <si>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</si>
  <si>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</si>
  <si>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</si>
  <si>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</si>
  <si>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</si>
  <si>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</si>
  <si>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</si>
  <si>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</si>
  <si>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</si>
  <si>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</si>
  <si>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</si>
  <si>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</si>
  <si>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</si>
  <si>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</si>
  <si>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</si>
  <si>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</si>
  <si>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</si>
  <si>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</si>
  <si>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</si>
  <si>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</si>
  <si>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</si>
  <si>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</si>
  <si>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</si>
  <si>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</si>
  <si>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</si>
  <si>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</si>
  <si>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</si>
  <si>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</si>
  <si>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</si>
  <si>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</si>
  <si>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</si>
  <si>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</si>
  <si>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</si>
  <si>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</si>
  <si>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</si>
  <si>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</si>
  <si>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</si>
  <si>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</si>
  <si>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</si>
  <si>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</si>
  <si>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</si>
  <si>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</si>
  <si>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</si>
  <si>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</si>
  <si>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</si>
  <si>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</si>
  <si>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</si>
  <si>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</si>
  <si>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</si>
  <si>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</si>
  <si>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</si>
  <si>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</si>
  <si>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</si>
  <si>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</si>
  <si>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</si>
  <si>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</si>
  <si>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</si>
  <si>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</si>
  <si>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</si>
  <si>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</si>
  <si>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</si>
  <si>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</si>
  <si>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</si>
  <si>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</si>
  <si>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</si>
  <si>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</si>
  <si>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</si>
  <si>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</si>
  <si>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</si>
  <si>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</si>
  <si>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</si>
  <si>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</si>
  <si>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</si>
  <si>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</si>
  <si>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</si>
  <si>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</si>
  <si>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</si>
  <si>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</si>
  <si>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</si>
  <si>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</si>
  <si>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</si>
  <si>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</si>
  <si>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</si>
  <si>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</si>
  <si>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</si>
  <si>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</si>
  <si>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</si>
  <si>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</si>
  <si>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</si>
  <si>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</si>
  <si>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</si>
  <si>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</si>
  <si>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</si>
  <si>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</si>
  <si>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</si>
  <si>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</si>
  <si>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</si>
  <si>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</si>
  <si>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</si>
  <si>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</si>
  <si>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</si>
  <si>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</si>
  <si>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</si>
  <si>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</si>
  <si>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</si>
  <si>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</si>
  <si>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</si>
  <si>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</si>
  <si>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</si>
  <si>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</si>
  <si>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</si>
  <si>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</si>
  <si>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</si>
  <si>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</si>
  <si>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</si>
  <si>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</si>
  <si>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</si>
  <si>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</si>
  <si>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</si>
  <si>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</si>
  <si>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</si>
  <si>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</si>
  <si>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</si>
  <si>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</si>
  <si>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</si>
  <si>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</si>
  <si>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</si>
  <si>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</si>
  <si>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</si>
  <si>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</si>
  <si>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</si>
  <si>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</si>
  <si>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</si>
  <si>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</si>
  <si>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</si>
  <si>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</si>
  <si>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</si>
  <si>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</si>
  <si>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</si>
  <si>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</si>
  <si>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</si>
  <si>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</si>
  <si>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</si>
  <si>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</si>
  <si>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</si>
  <si>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</si>
  <si>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</si>
  <si>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</si>
  <si>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</si>
  <si>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</si>
  <si>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</si>
  <si>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</si>
  <si>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</si>
  <si>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</si>
  <si>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</si>
  <si>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</si>
  <si>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</si>
  <si>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</si>
  <si>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</si>
  <si>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</si>
  <si>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</si>
  <si>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</si>
  <si>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</si>
  <si>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</si>
  <si>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</si>
  <si>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</si>
  <si>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</si>
  <si>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</si>
  <si>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</si>
  <si>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</si>
  <si>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</si>
  <si>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</si>
  <si>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</si>
  <si>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</si>
  <si>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</si>
  <si>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</si>
  <si>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</si>
  <si>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</si>
  <si>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</si>
  <si>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</si>
  <si>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</si>
  <si>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</si>
  <si>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</si>
  <si>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</si>
  <si>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</si>
  <si>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</si>
  <si>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</si>
  <si>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</si>
  <si>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</si>
  <si>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</si>
  <si>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</si>
  <si>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</si>
  <si>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</si>
  <si>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</si>
  <si>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</si>
  <si>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</si>
  <si>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</si>
  <si>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</si>
  <si>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</si>
  <si>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</si>
  <si>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</si>
  <si>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</si>
  <si>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</si>
  <si>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</si>
  <si>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</si>
  <si>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</si>
  <si>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</si>
  <si>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</si>
  <si>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</si>
  <si>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</si>
  <si>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</si>
  <si>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</si>
  <si>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</si>
  <si>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</si>
  <si>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</si>
  <si>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</si>
  <si>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</si>
  <si>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</si>
  <si>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</si>
  <si>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</si>
  <si>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</si>
  <si>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</si>
  <si>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</si>
  <si>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</si>
  <si>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</si>
  <si>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</si>
  <si>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</si>
  <si>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</si>
  <si>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</si>
  <si>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</si>
  <si>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</si>
  <si>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</si>
  <si>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</si>
  <si>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</si>
  <si>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</si>
  <si>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</si>
  <si>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</si>
  <si>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</si>
  <si>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</si>
  <si>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</si>
  <si>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</si>
  <si>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</si>
  <si>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</si>
  <si>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</si>
  <si>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</si>
  <si>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</si>
  <si>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</si>
  <si>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</si>
  <si>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</si>
  <si>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</si>
  <si>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</si>
  <si>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</si>
  <si>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</si>
  <si>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</si>
  <si>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</si>
  <si>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</si>
  <si>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</si>
  <si>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</si>
  <si>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</si>
  <si>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</si>
  <si>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</si>
  <si>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</si>
  <si>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</si>
  <si>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</si>
  <si>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</si>
  <si>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</si>
  <si>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</si>
  <si>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</si>
  <si>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</si>
  <si>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</si>
  <si>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</si>
  <si>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</si>
  <si>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</si>
  <si>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</si>
  <si>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</si>
  <si>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</si>
  <si>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</si>
  <si>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</si>
  <si>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</si>
  <si>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</si>
  <si>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</si>
  <si>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</si>
  <si>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</si>
  <si>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</si>
  <si>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</si>
  <si>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</si>
  <si>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</si>
  <si>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</si>
  <si>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</si>
  <si>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</si>
  <si>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</si>
  <si>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</si>
  <si>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</si>
  <si>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</si>
  <si>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</si>
  <si>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</si>
  <si>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</si>
  <si>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</si>
  <si>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</si>
  <si>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</si>
  <si>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</si>
  <si>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</si>
  <si>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</si>
  <si>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</si>
  <si>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</si>
  <si>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</si>
  <si>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</si>
  <si>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</si>
  <si>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</si>
  <si>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</si>
  <si>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</si>
  <si>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</si>
  <si>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</si>
  <si>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</si>
  <si>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</si>
  <si>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</si>
  <si>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</si>
  <si>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</si>
  <si>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</si>
  <si>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</si>
  <si>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</si>
  <si>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</si>
  <si>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</si>
  <si>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</si>
  <si>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</si>
  <si>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</si>
  <si>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</si>
  <si>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</si>
  <si>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</si>
  <si>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</si>
  <si>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</si>
  <si>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</si>
  <si>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</si>
  <si>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</si>
  <si>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</si>
  <si>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</si>
  <si>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</si>
  <si>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</si>
  <si>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</si>
  <si>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</si>
  <si>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</si>
  <si>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</si>
  <si>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</si>
  <si>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</si>
  <si>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</si>
  <si>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</si>
  <si>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</si>
  <si>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</si>
  <si>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</si>
  <si>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</si>
  <si>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</si>
  <si>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</si>
  <si>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</si>
  <si>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</si>
  <si>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</si>
  <si>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</si>
  <si>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</si>
  <si>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</si>
  <si>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</si>
  <si>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</si>
  <si>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</si>
  <si>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</si>
  <si>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</si>
  <si>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</si>
  <si>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</si>
  <si>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</si>
  <si>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</si>
  <si>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</si>
  <si>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</si>
  <si>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</si>
  <si>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</si>
  <si>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</si>
  <si>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</si>
  <si>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</si>
  <si>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</si>
  <si>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</si>
  <si>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</si>
  <si>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</si>
  <si>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</si>
  <si>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</si>
  <si>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</si>
  <si>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</si>
  <si>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</si>
  <si>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</si>
  <si>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</si>
  <si>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</si>
  <si>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</si>
  <si>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</si>
  <si>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</si>
  <si>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</si>
  <si>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</si>
  <si>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</si>
  <si>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</si>
  <si>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</si>
  <si>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</si>
  <si>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</si>
  <si>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</si>
  <si>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</si>
  <si>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</si>
  <si>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</si>
  <si>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</si>
  <si>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</si>
  <si>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</si>
  <si>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</si>
  <si>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</si>
  <si>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</si>
  <si>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</si>
  <si>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</si>
  <si>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</si>
  <si>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</si>
  <si>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</si>
  <si>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</si>
  <si>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</si>
  <si>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</si>
  <si>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</si>
  <si>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</si>
  <si>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</si>
  <si>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</si>
  <si>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</si>
  <si>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</si>
  <si>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</si>
  <si>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</si>
  <si>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</si>
  <si>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</si>
  <si>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</si>
  <si>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</si>
  <si>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</si>
  <si>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</si>
  <si>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</si>
  <si>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</si>
  <si>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</si>
  <si>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</si>
  <si>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</si>
  <si>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</si>
  <si>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</si>
  <si>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</si>
  <si>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</si>
  <si>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</si>
  <si>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</si>
  <si>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</si>
  <si>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</si>
  <si>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</si>
  <si>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</si>
  <si>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</si>
  <si>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</si>
  <si>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</si>
  <si>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</si>
  <si>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</si>
  <si>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</si>
  <si>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</si>
  <si>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</si>
  <si>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</si>
  <si>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</si>
  <si>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</si>
  <si>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</si>
  <si>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</si>
  <si>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</si>
  <si>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</si>
  <si>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</si>
  <si>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</si>
  <si>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</si>
  <si>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</si>
  <si>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</si>
  <si>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</si>
  <si>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</si>
  <si>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</si>
  <si>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</si>
  <si>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</si>
  <si>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</si>
  <si>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</si>
  <si>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</si>
  <si>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</si>
  <si>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</si>
  <si>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</si>
  <si>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</si>
  <si>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</si>
  <si>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</si>
  <si>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</si>
  <si>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</si>
  <si>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</si>
  <si>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</si>
  <si>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</si>
  <si>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</si>
  <si>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</si>
  <si>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</si>
  <si>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</si>
  <si>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</si>
  <si>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</si>
  <si>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</si>
  <si>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</si>
  <si>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</si>
  <si>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</si>
  <si>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</si>
  <si>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</si>
  <si>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</si>
  <si>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</si>
  <si>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</si>
  <si>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</si>
  <si>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</si>
  <si>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</si>
  <si>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</si>
  <si>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</si>
  <si>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</si>
  <si>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</si>
  <si>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</si>
  <si>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</si>
  <si>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</si>
  <si>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</si>
  <si>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</si>
  <si>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</si>
  <si>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</si>
  <si>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</si>
  <si>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</si>
  <si>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</si>
  <si>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</si>
  <si>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</si>
  <si>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</si>
  <si>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</si>
  <si>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</si>
  <si>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</si>
  <si>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</si>
  <si>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</si>
  <si>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</si>
  <si>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</si>
  <si>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</si>
  <si>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</si>
  <si>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</si>
  <si>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</si>
  <si>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</si>
  <si>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</si>
  <si>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</si>
  <si>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</si>
  <si>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</si>
  <si>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</si>
  <si>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</si>
  <si>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</si>
  <si>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</si>
  <si>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</si>
  <si>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</si>
  <si>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</si>
  <si>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</si>
  <si>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</si>
  <si>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</si>
  <si>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</si>
  <si>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</si>
  <si>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</si>
  <si>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</si>
  <si>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</si>
  <si>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</si>
  <si>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</si>
  <si>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</si>
  <si>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</si>
  <si>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</si>
  <si>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</si>
  <si>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</si>
  <si>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</si>
  <si>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</si>
  <si>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</si>
  <si>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</si>
  <si>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</si>
  <si>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</si>
  <si>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</si>
  <si>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</si>
  <si>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</si>
  <si>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</si>
  <si>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</si>
  <si>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</si>
  <si>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</si>
  <si>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</si>
  <si>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</si>
  <si>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</si>
  <si>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</si>
  <si>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</si>
  <si>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</si>
  <si>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</si>
  <si>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</si>
  <si>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</si>
  <si>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</si>
  <si>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</si>
  <si>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</si>
  <si>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</si>
  <si>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</si>
  <si>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</si>
  <si>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</si>
  <si>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</si>
  <si>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</si>
  <si>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</si>
  <si>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</si>
  <si>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</si>
  <si>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</si>
  <si>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</si>
  <si>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</si>
  <si>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</si>
  <si>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</si>
  <si>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</si>
  <si>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</si>
  <si>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</si>
  <si>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</si>
  <si>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</si>
  <si>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</si>
  <si>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</si>
  <si>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</si>
  <si>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</si>
  <si>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</si>
  <si>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</si>
  <si>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</si>
  <si>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</si>
  <si>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</si>
  <si>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</si>
  <si>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</si>
  <si>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</si>
  <si>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</si>
  <si>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</si>
  <si>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</si>
  <si>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</si>
  <si>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</si>
  <si>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</si>
  <si>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</si>
  <si>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</si>
  <si>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</si>
  <si>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</si>
  <si>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</si>
  <si>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</si>
  <si>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</si>
  <si>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</si>
  <si>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</si>
  <si>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</si>
  <si>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</si>
  <si>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</si>
  <si>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</si>
  <si>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</si>
  <si>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</si>
  <si>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</si>
  <si>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</si>
  <si>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</si>
  <si>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</si>
  <si>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</si>
  <si>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</si>
  <si>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</si>
  <si>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</si>
  <si>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</si>
  <si>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</si>
  <si>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</si>
  <si>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</si>
  <si>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</si>
  <si>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</si>
  <si>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</si>
  <si>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</si>
  <si>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</si>
  <si>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</si>
  <si>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</si>
  <si>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</si>
  <si>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</si>
  <si>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</si>
  <si>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</si>
  <si>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</si>
  <si>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</si>
  <si>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</si>
  <si>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</si>
  <si>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</si>
  <si>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</si>
  <si>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</si>
  <si>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</si>
  <si>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</si>
  <si>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</si>
  <si>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</si>
  <si>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</si>
  <si>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</si>
  <si>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</si>
  <si>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</si>
  <si>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</si>
  <si>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</si>
  <si>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</si>
  <si>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</si>
  <si>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</si>
  <si>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</si>
  <si>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</si>
  <si>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</si>
  <si>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</si>
  <si>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</si>
  <si>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</si>
  <si>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</si>
  <si>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</si>
  <si>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</si>
  <si>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</si>
  <si>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</si>
  <si>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</si>
  <si>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</si>
  <si>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</si>
  <si>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</si>
  <si>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</si>
  <si>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</si>
  <si>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</si>
  <si>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</si>
  <si>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</si>
  <si>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</si>
  <si>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</si>
  <si>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</si>
  <si>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</si>
  <si>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</si>
  <si>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</si>
  <si>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</si>
  <si>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</si>
  <si>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</si>
  <si>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</si>
  <si>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</si>
  <si>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</si>
  <si>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</si>
  <si>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</si>
  <si>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</si>
  <si>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</si>
  <si>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</si>
  <si>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</si>
  <si>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</si>
  <si>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</si>
  <si>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</si>
  <si>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</si>
  <si>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</si>
  <si>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</si>
  <si>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</si>
  <si>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</si>
  <si>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</si>
  <si>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</si>
  <si>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</si>
  <si>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</si>
  <si>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</si>
  <si>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</si>
  <si>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</si>
  <si>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</si>
  <si>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</si>
  <si>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</si>
  <si>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</si>
  <si>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</si>
  <si>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</si>
  <si>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</si>
  <si>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</si>
  <si>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</si>
  <si>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</si>
  <si>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</si>
  <si>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</si>
  <si>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</si>
  <si>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</si>
  <si>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</si>
  <si>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</si>
  <si>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</si>
  <si>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</si>
  <si>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</si>
  <si>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</si>
  <si>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</si>
  <si>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</si>
  <si>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</si>
  <si>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</si>
  <si>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</si>
  <si>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</si>
  <si>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</si>
  <si>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</si>
  <si>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</si>
  <si>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</si>
  <si>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</si>
  <si>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</si>
  <si>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</si>
  <si>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</si>
  <si>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</si>
  <si>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</si>
  <si>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</si>
  <si>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</si>
  <si>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</si>
  <si>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</si>
  <si>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</si>
  <si>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</si>
  <si>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</si>
  <si>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</si>
  <si>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</si>
  <si>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</si>
  <si>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</si>
  <si>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</si>
  <si>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</si>
  <si>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</si>
  <si>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</si>
  <si>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</si>
  <si>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</si>
  <si>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</si>
  <si>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</si>
  <si>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</si>
  <si>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</si>
  <si>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</si>
  <si>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</si>
  <si>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</si>
  <si>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</si>
  <si>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</si>
  <si>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</si>
  <si>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</si>
  <si>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</si>
  <si>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</si>
  <si>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</si>
  <si>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</si>
  <si>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</si>
  <si>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</si>
  <si>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</si>
  <si>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</si>
  <si>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</si>
  <si>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</si>
  <si>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</si>
  <si>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</si>
  <si>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</si>
  <si>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</si>
  <si>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</si>
  <si>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</si>
  <si>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</si>
  <si>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</si>
  <si>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</si>
  <si>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</si>
  <si>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</si>
  <si>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</si>
  <si>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</si>
  <si>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</si>
  <si>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</si>
  <si>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</si>
  <si>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</si>
  <si>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</si>
  <si>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</si>
  <si>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</si>
  <si>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</si>
  <si>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</si>
  <si>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</si>
  <si>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</si>
  <si>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</si>
  <si>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</si>
  <si>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</si>
  <si>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</si>
  <si>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</si>
  <si>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</si>
  <si>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</si>
  <si>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</si>
  <si>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</si>
  <si>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</si>
  <si>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</si>
  <si>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</si>
  <si>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</si>
  <si>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</si>
  <si>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</si>
  <si>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</si>
  <si>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</si>
  <si>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</si>
  <si>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</si>
  <si>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</si>
  <si>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</si>
  <si>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</si>
  <si>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</si>
  <si>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</si>
  <si>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</si>
  <si>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</si>
  <si>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</si>
  <si>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</si>
  <si>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</si>
  <si>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</si>
  <si>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</si>
  <si>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</si>
  <si>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</si>
  <si>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</si>
  <si>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</si>
  <si>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</si>
  <si>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</si>
  <si>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</si>
  <si>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</si>
  <si>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</si>
  <si>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</si>
  <si>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</si>
  <si>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</si>
  <si>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</si>
  <si>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</si>
  <si>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</si>
  <si>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</si>
  <si>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</si>
  <si>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</si>
  <si>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</si>
  <si>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</si>
  <si>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</si>
  <si>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</si>
  <si>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</si>
  <si>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</si>
  <si>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</si>
  <si>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</si>
  <si>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</si>
  <si>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</si>
  <si>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</si>
  <si>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</si>
  <si>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</si>
  <si>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</si>
  <si>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</si>
  <si>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</si>
  <si>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</si>
  <si>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</si>
  <si>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</si>
  <si>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</si>
  <si>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</si>
  <si>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</si>
  <si>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</si>
  <si>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</si>
  <si>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</si>
  <si>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</si>
  <si>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</si>
  <si>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</si>
  <si>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</si>
  <si>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</si>
  <si>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</si>
  <si>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</si>
  <si>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</si>
  <si>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</si>
  <si>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</si>
  <si>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</si>
  <si>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</si>
  <si>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</si>
  <si>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</si>
  <si>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</si>
  <si>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</si>
  <si>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</si>
  <si>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</si>
  <si>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</si>
  <si>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</si>
  <si>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</si>
  <si>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</si>
  <si>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</si>
  <si>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</si>
  <si>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</si>
  <si>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</si>
  <si>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</si>
  <si>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</si>
  <si>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</si>
  <si>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</si>
  <si>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</si>
  <si>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</si>
  <si>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</si>
  <si>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</si>
  <si>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</si>
  <si>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</si>
  <si>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</si>
  <si>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</si>
  <si>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</si>
  <si>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</si>
  <si>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</si>
  <si>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</si>
  <si>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</si>
  <si>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</si>
  <si>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</si>
  <si>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</si>
  <si>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</si>
  <si>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</si>
  <si>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</si>
  <si>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</si>
  <si>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</si>
  <si>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</si>
  <si>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</si>
  <si>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</si>
  <si>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</si>
  <si>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</si>
  <si>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</si>
  <si>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</si>
  <si>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</si>
  <si>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</si>
  <si>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</si>
  <si>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</si>
  <si>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</si>
  <si>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</si>
  <si>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</si>
  <si>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</si>
  <si>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</si>
  <si>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</si>
  <si>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</si>
  <si>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</si>
  <si>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</si>
  <si>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</si>
  <si>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</si>
  <si>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</si>
  <si>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</si>
  <si>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</si>
  <si>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</si>
  <si>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</si>
  <si>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</si>
  <si>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</si>
  <si>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</si>
  <si>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</si>
  <si>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</si>
  <si>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</si>
  <si>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</si>
  <si>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</si>
  <si>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</si>
  <si>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</si>
  <si>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</si>
  <si>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</si>
  <si>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</si>
  <si>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</si>
  <si>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</si>
  <si>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</si>
  <si>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</si>
  <si>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</si>
  <si>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</si>
  <si>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</si>
  <si>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</si>
  <si>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</si>
  <si>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</si>
  <si>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</si>
  <si>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</si>
  <si>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</si>
  <si>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</si>
  <si>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</si>
  <si>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</si>
  <si>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</si>
  <si>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</si>
  <si>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</si>
  <si>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</si>
  <si>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</si>
  <si>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</si>
  <si>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</si>
  <si>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</si>
  <si>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</si>
  <si>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</si>
  <si>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</si>
  <si>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</si>
  <si>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</si>
  <si>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</si>
  <si>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</si>
  <si>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</si>
  <si>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</si>
  <si>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</si>
  <si>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</si>
  <si>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</si>
  <si>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</si>
  <si>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</si>
  <si>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</si>
  <si>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</si>
  <si>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</si>
  <si>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</si>
  <si>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</si>
  <si>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</si>
  <si>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</si>
  <si>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</si>
  <si>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</si>
  <si>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</si>
  <si>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</si>
  <si>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</si>
  <si>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</si>
  <si>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</si>
  <si>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</si>
  <si>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</si>
  <si>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</si>
  <si>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</si>
  <si>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</si>
  <si>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</si>
  <si>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</si>
  <si>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</si>
  <si>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</si>
  <si>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</si>
  <si>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</si>
  <si>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</si>
  <si>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</si>
  <si>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</si>
  <si>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</si>
  <si>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</si>
  <si>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</si>
  <si>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</si>
  <si>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</si>
  <si>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</si>
  <si>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</si>
  <si>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</si>
  <si>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</si>
  <si>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</si>
  <si>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</si>
  <si>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</si>
  <si>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</si>
  <si>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</si>
  <si>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</si>
  <si>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</si>
  <si>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</si>
  <si>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</si>
  <si>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</si>
  <si>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</si>
  <si>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</si>
  <si>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</si>
  <si>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</si>
  <si>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</si>
  <si>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</si>
  <si>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</si>
  <si>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</si>
  <si>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</si>
  <si>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</si>
  <si>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</si>
  <si>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</si>
  <si>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</si>
  <si>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</si>
  <si>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</si>
  <si>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</si>
  <si>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</si>
  <si>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</si>
  <si>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</si>
  <si>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</si>
  <si>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</si>
  <si>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</si>
  <si>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</si>
  <si>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</si>
  <si>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</si>
  <si>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</si>
  <si>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</si>
  <si>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</si>
  <si>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</si>
  <si>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</si>
  <si>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</si>
  <si>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</si>
  <si>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</si>
  <si>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</si>
  <si>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</si>
  <si>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</si>
  <si>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</si>
  <si>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</si>
  <si>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</si>
  <si>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</si>
  <si>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</si>
  <si>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</si>
  <si>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</si>
  <si>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</si>
  <si>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</si>
  <si>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</si>
  <si>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</si>
  <si>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</si>
  <si>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</si>
  <si>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</si>
  <si>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</si>
  <si>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</si>
  <si>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</si>
  <si>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</si>
  <si>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</si>
  <si>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</si>
  <si>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</si>
  <si>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</si>
  <si>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</si>
  <si>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</si>
  <si>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</si>
  <si>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</si>
  <si>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</si>
  <si>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</si>
  <si>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</si>
  <si>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</si>
  <si>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</si>
  <si>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</si>
  <si>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</si>
  <si>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</si>
  <si>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</si>
  <si>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</si>
  <si>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</si>
  <si>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</si>
  <si>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</si>
  <si>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</si>
  <si>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</si>
  <si>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</si>
  <si>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</si>
  <si>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</si>
  <si>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</si>
  <si>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</si>
  <si>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</si>
  <si>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</si>
  <si>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</si>
  <si>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</si>
  <si>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</si>
  <si>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</si>
  <si>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</si>
  <si>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</si>
  <si>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</si>
  <si>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</si>
  <si>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</si>
  <si>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</si>
  <si>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</si>
  <si>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</si>
  <si>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</si>
  <si>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</si>
  <si>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</si>
  <si>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</si>
  <si>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</si>
  <si>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</si>
  <si>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</si>
  <si>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</si>
  <si>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</si>
  <si>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</si>
  <si>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</si>
  <si>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</si>
  <si>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</si>
  <si>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</si>
  <si>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</si>
  <si>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</si>
  <si>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</si>
  <si>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</si>
  <si>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</si>
  <si>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</si>
  <si>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</si>
  <si>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</si>
  <si>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</si>
  <si>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</si>
  <si>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</si>
  <si>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</si>
  <si>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</si>
  <si>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</si>
  <si>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</si>
  <si>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</si>
  <si>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</si>
  <si>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</si>
  <si>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</si>
  <si>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</si>
  <si>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</si>
  <si>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</si>
  <si>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</si>
  <si>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</si>
  <si>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</si>
  <si>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</si>
  <si>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</si>
  <si>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</si>
  <si>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</si>
  <si>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</si>
  <si>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</si>
  <si>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</si>
  <si>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</si>
  <si>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</si>
  <si>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</si>
  <si>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</si>
  <si>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</si>
  <si>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</si>
  <si>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</si>
  <si>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</si>
  <si>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</si>
  <si>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</si>
  <si>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</si>
  <si>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</si>
  <si>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</si>
  <si>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</si>
  <si>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</si>
  <si>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</si>
  <si>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</si>
  <si>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</si>
  <si>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</si>
  <si>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</si>
  <si>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</si>
  <si>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</si>
  <si>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</si>
  <si>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</si>
  <si>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</si>
  <si>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</si>
  <si>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</si>
  <si>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</si>
  <si>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</si>
  <si>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</si>
  <si>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</si>
  <si>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</si>
  <si>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</si>
  <si>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</si>
  <si>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</si>
  <si>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</si>
  <si>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</si>
  <si>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</si>
  <si>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</si>
  <si>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</si>
  <si>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</si>
  <si>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</si>
  <si>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</si>
  <si>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</si>
  <si>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</si>
  <si>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</si>
  <si>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</si>
  <si>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</si>
  <si>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</si>
  <si>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</si>
  <si>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</si>
  <si>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</si>
  <si>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</si>
  <si>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</si>
  <si>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</si>
  <si>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</si>
  <si>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</si>
  <si>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</si>
  <si>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</si>
  <si>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</si>
  <si>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</si>
  <si>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</si>
  <si>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</si>
  <si>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</si>
  <si>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</si>
  <si>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</si>
  <si>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</si>
  <si>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</si>
  <si>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</si>
  <si>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</si>
  <si>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</si>
  <si>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</si>
  <si>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</si>
  <si>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</si>
  <si>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</si>
  <si>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</si>
  <si>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</si>
  <si>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</si>
  <si>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</si>
  <si>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</si>
  <si>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</si>
  <si>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</si>
  <si>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</si>
  <si>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</si>
  <si>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</si>
  <si>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</si>
  <si>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</si>
  <si>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</si>
  <si>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</si>
  <si>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</si>
  <si>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</si>
  <si>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</si>
  <si>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</si>
  <si>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</si>
  <si>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</si>
  <si>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</si>
  <si>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</si>
  <si>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</si>
  <si>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</si>
  <si>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</si>
  <si>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</si>
  <si>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</si>
  <si>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</si>
  <si>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</si>
  <si>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</si>
  <si>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</si>
  <si>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</si>
  <si>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</si>
  <si>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</si>
  <si>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</si>
  <si>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</si>
  <si>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</si>
  <si>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</si>
  <si>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</si>
  <si>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</si>
  <si>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</si>
  <si>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</si>
  <si>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</si>
  <si>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</si>
  <si>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</si>
  <si>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</si>
  <si>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</si>
  <si>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</si>
  <si>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</si>
  <si>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</si>
  <si>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</si>
  <si>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</si>
  <si>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</si>
  <si>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</si>
  <si>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</si>
  <si>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</si>
  <si>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</si>
  <si>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</si>
  <si>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</si>
  <si>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</si>
  <si>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</si>
  <si>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</si>
  <si>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</si>
  <si>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</si>
  <si>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</si>
  <si>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</si>
  <si>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</si>
  <si>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</si>
  <si>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</si>
  <si>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</si>
  <si>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</si>
  <si>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</si>
  <si>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</si>
  <si>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</si>
  <si>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</si>
  <si>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</si>
  <si>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</si>
  <si>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</si>
  <si>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</si>
  <si>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</si>
  <si>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</si>
  <si>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</si>
  <si>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</si>
  <si>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</si>
  <si>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</si>
  <si>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</si>
  <si>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</si>
  <si>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</si>
  <si>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</si>
  <si>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</si>
  <si>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</si>
  <si>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</si>
  <si>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</si>
  <si>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</si>
  <si>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</si>
  <si>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</si>
  <si>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</si>
  <si>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</si>
  <si>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</si>
  <si>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</si>
  <si>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</si>
  <si>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</si>
  <si>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</si>
  <si>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</si>
  <si>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</si>
  <si>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</si>
  <si>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</si>
  <si>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</si>
  <si>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</si>
  <si>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</si>
  <si>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</si>
  <si>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</si>
  <si>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</si>
  <si>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</si>
  <si>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</si>
  <si>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</si>
  <si>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</si>
  <si>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</si>
  <si>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</si>
  <si>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</si>
  <si>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</si>
  <si>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</si>
  <si>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</si>
  <si>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</si>
  <si>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</si>
  <si>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</si>
  <si>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</si>
  <si>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</si>
  <si>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</si>
  <si>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</si>
  <si>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</si>
  <si>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</si>
  <si>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</si>
  <si>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</si>
  <si>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</si>
  <si>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</si>
  <si>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</si>
  <si>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</si>
  <si>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</si>
  <si>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</si>
  <si>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</si>
  <si>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</si>
  <si>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</si>
  <si>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</si>
  <si>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</si>
  <si>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</si>
  <si>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</si>
  <si>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</si>
  <si>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</si>
  <si>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</si>
  <si>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</si>
  <si>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</si>
  <si>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</si>
  <si>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</si>
  <si>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</si>
  <si>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</si>
  <si>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</si>
  <si>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</si>
  <si>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</si>
  <si>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</si>
  <si>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</si>
  <si>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</si>
  <si>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</si>
  <si>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</si>
  <si>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</si>
  <si>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</si>
  <si>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</si>
  <si>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</si>
  <si>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</si>
  <si>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</si>
  <si>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</si>
  <si>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</si>
  <si>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</si>
  <si>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</si>
  <si>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</si>
  <si>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</si>
  <si>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</si>
  <si>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</si>
  <si>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</si>
  <si>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</si>
  <si>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</si>
  <si>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</si>
  <si>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</si>
  <si>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</si>
  <si>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</si>
  <si>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</si>
  <si>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</si>
  <si>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</si>
  <si>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</si>
  <si>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</si>
  <si>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</si>
  <si>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</si>
  <si>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</si>
  <si>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</si>
  <si>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</si>
  <si>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</si>
  <si>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</si>
  <si>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</si>
  <si>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</si>
  <si>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</si>
  <si>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</si>
  <si>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</si>
  <si>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</si>
  <si>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</si>
  <si>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</si>
  <si>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</si>
  <si>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</si>
  <si>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</si>
  <si>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</si>
  <si>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</si>
  <si>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</si>
  <si>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</si>
  <si>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</si>
  <si>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</si>
  <si>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</si>
  <si>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</si>
  <si>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</si>
  <si>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</si>
  <si>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</si>
  <si>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</si>
  <si>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</si>
  <si>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</si>
  <si>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</si>
  <si>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</si>
  <si>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</si>
  <si>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</si>
  <si>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</si>
  <si>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</si>
  <si>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</si>
  <si>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</si>
  <si>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</si>
  <si>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</si>
  <si>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</si>
  <si>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</si>
  <si>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</si>
  <si>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</si>
  <si>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</si>
  <si>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</si>
  <si>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</si>
  <si>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</si>
  <si>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</si>
  <si>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</si>
  <si>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</si>
  <si>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</si>
  <si>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</si>
  <si>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</si>
  <si>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</si>
  <si>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</si>
  <si>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</si>
  <si>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</si>
  <si>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</si>
  <si>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</si>
  <si>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</si>
  <si>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</si>
  <si>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</si>
  <si>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</si>
  <si>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</si>
  <si>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</si>
  <si>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</si>
  <si>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</si>
  <si>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</si>
  <si>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</si>
  <si>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</si>
  <si>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</si>
  <si>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</si>
  <si>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</si>
  <si>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</si>
  <si>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</si>
  <si>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</si>
  <si>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</si>
  <si>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</si>
  <si>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</si>
  <si>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</si>
  <si>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</si>
  <si>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</si>
  <si>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</si>
  <si>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</si>
  <si>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</si>
  <si>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</si>
  <si>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</si>
  <si>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</si>
  <si>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</si>
  <si>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</si>
  <si>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</si>
  <si>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</si>
  <si>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</si>
  <si>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</si>
  <si>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</si>
  <si>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</si>
  <si>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</si>
  <si>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</si>
  <si>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</si>
  <si>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</si>
  <si>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</si>
  <si>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</si>
  <si>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</si>
  <si>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</si>
  <si>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</si>
  <si>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</si>
  <si>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</si>
  <si>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</si>
  <si>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</si>
  <si>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</si>
  <si>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</si>
  <si>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</si>
  <si>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</si>
  <si>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</si>
  <si>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</si>
  <si>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</si>
  <si>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</si>
  <si>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</si>
  <si>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</si>
  <si>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</si>
  <si>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</si>
  <si>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</si>
  <si>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</si>
  <si>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</si>
  <si>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</si>
  <si>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</si>
  <si>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</si>
  <si>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</si>
  <si>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</si>
  <si>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</si>
  <si>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</si>
  <si>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</si>
  <si>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</si>
  <si>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</si>
  <si>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</si>
  <si>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</si>
  <si>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</si>
  <si>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</si>
  <si>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</si>
  <si>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</si>
  <si>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</si>
  <si>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</si>
  <si>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</si>
  <si>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</si>
  <si>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</si>
  <si>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</si>
  <si>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</si>
  <si>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</si>
  <si>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</si>
  <si>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</si>
  <si>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</si>
  <si>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</si>
  <si>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</si>
  <si>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</si>
  <si>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</si>
  <si>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</si>
  <si>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</si>
  <si>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</si>
  <si>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</si>
  <si>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</si>
  <si>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</si>
  <si>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</si>
  <si>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</si>
  <si>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</si>
  <si>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</si>
  <si>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</si>
  <si>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</si>
  <si>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</si>
  <si>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</si>
  <si>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</si>
  <si>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</si>
  <si>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</si>
  <si>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</si>
  <si>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</si>
  <si>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</si>
  <si>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</si>
  <si>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</si>
  <si>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</si>
  <si>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</si>
  <si>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</si>
  <si>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</si>
  <si>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</si>
  <si>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</si>
  <si>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</si>
  <si>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</si>
  <si>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</si>
  <si>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</si>
  <si>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</si>
  <si>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</si>
  <si>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</si>
  <si>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</si>
  <si>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</si>
  <si>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</si>
  <si>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</si>
  <si>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</si>
  <si>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</si>
  <si>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</si>
  <si>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</si>
  <si>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</si>
  <si>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</si>
  <si>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</si>
  <si>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</si>
  <si>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</si>
  <si>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</si>
  <si>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</si>
  <si>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</si>
  <si>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</si>
  <si>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</si>
  <si>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</si>
  <si>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</si>
  <si>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</si>
  <si>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</si>
  <si>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</si>
  <si>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</si>
  <si>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</si>
  <si>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</si>
  <si>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</si>
  <si>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</si>
  <si>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</si>
  <si>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</si>
  <si>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</si>
  <si>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</si>
  <si>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</si>
  <si>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</si>
  <si>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</si>
  <si>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</si>
  <si>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</si>
  <si>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</si>
  <si>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</si>
  <si>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</si>
  <si>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</si>
  <si>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</si>
  <si>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</si>
  <si>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</si>
  <si>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</si>
  <si>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</si>
  <si>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</si>
  <si>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</si>
  <si>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</si>
  <si>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</si>
  <si>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</si>
  <si>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</si>
  <si>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</si>
  <si>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</si>
  <si>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</si>
  <si>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</si>
  <si>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</si>
  <si>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</si>
  <si>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</si>
  <si>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</si>
  <si>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</si>
  <si>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</si>
  <si>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</si>
  <si>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</si>
  <si>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</si>
  <si>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</si>
  <si>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</si>
  <si>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</si>
  <si>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</si>
  <si>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</si>
  <si>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</si>
  <si>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</si>
  <si>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</si>
  <si>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</si>
  <si>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</si>
  <si>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</si>
  <si>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</si>
  <si>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</si>
  <si>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</si>
  <si>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</si>
  <si>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</si>
  <si>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</si>
  <si>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</si>
  <si>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</si>
  <si>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</si>
  <si>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</si>
  <si>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</si>
  <si>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</si>
  <si>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</si>
  <si>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</si>
  <si>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</si>
  <si>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</si>
  <si>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</si>
  <si>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</si>
  <si>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</si>
  <si>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</si>
  <si>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</si>
  <si>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</si>
  <si>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</si>
  <si>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</si>
  <si>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</si>
  <si>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</si>
  <si>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</si>
  <si>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</si>
  <si>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</si>
  <si>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</si>
  <si>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</si>
  <si>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</si>
  <si>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</si>
  <si>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</si>
  <si>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</si>
  <si>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</si>
  <si>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</si>
  <si>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</si>
  <si>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</si>
  <si>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</si>
  <si>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</si>
  <si>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</si>
  <si>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</si>
  <si>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</si>
  <si>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</si>
  <si>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</si>
  <si>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</si>
  <si>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</si>
  <si>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</si>
  <si>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</si>
  <si>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</si>
  <si>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</si>
  <si>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</si>
  <si>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</si>
  <si>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</si>
  <si>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</si>
  <si>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</si>
  <si>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</si>
  <si>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</si>
  <si>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</si>
  <si>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</si>
  <si>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</si>
  <si>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</si>
  <si>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</si>
  <si>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</si>
  <si>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</si>
  <si>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</si>
  <si>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</si>
  <si>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</si>
  <si>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</si>
  <si>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</si>
  <si>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</si>
  <si>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</si>
  <si>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</si>
  <si>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</si>
  <si>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</si>
  <si>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</si>
  <si>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</si>
  <si>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</si>
  <si>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</si>
  <si>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</si>
  <si>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</si>
  <si>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</si>
  <si>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</si>
  <si>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</si>
  <si>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</si>
  <si>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</si>
  <si>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</si>
  <si>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</si>
  <si>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</si>
  <si>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</si>
  <si>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</si>
  <si>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</si>
  <si>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</si>
  <si>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</si>
  <si>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</si>
  <si>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</si>
  <si>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</si>
  <si>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</si>
  <si>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</si>
  <si>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</si>
  <si>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</si>
  <si>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</si>
  <si>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</si>
  <si>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</si>
  <si>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</si>
  <si>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</si>
  <si>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</si>
  <si>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</si>
  <si>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</si>
  <si>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</si>
  <si>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</si>
  <si>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</si>
  <si>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</si>
  <si>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</si>
  <si>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</si>
  <si>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</si>
  <si>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</si>
  <si>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</si>
  <si>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</si>
  <si>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</si>
  <si>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</si>
  <si>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</si>
  <si>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</si>
  <si>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</si>
  <si>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</si>
  <si>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</si>
  <si>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</si>
  <si>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</si>
  <si>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</si>
  <si>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</si>
  <si>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</si>
  <si>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</si>
  <si>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</si>
  <si>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</si>
  <si>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</si>
  <si>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</si>
  <si>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</si>
  <si>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</si>
  <si>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</si>
  <si>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</si>
  <si>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</si>
  <si>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</si>
  <si>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</si>
  <si>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</si>
  <si>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</si>
  <si>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</si>
  <si>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</si>
  <si>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</si>
  <si>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</si>
  <si>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</si>
  <si>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</si>
  <si>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</si>
  <si>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</si>
  <si>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</si>
  <si>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</si>
  <si>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</si>
  <si>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</si>
  <si>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</si>
  <si>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</si>
  <si>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</si>
  <si>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</si>
  <si>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</si>
  <si>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</si>
  <si>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</si>
  <si>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</si>
  <si>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</si>
  <si>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</si>
  <si>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</si>
  <si>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</si>
  <si>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</si>
  <si>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</si>
  <si>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</si>
  <si>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</si>
  <si>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</si>
  <si>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</si>
  <si>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</si>
  <si>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</si>
  <si>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</si>
  <si>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</si>
  <si>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</si>
  <si>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</si>
  <si>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</si>
  <si>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</si>
  <si>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</si>
  <si>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</si>
  <si>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</si>
  <si>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</si>
  <si>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</si>
  <si>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</si>
  <si>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</si>
  <si>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</si>
  <si>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</si>
  <si>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</si>
  <si>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</si>
  <si>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</si>
  <si>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</si>
  <si>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</si>
  <si>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</si>
  <si>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</si>
  <si>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</si>
  <si>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</si>
  <si>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</si>
  <si>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</si>
  <si>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</si>
  <si>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</si>
  <si>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</si>
  <si>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</si>
  <si>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</si>
  <si>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</si>
  <si>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</si>
  <si>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</si>
  <si>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</si>
  <si>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</si>
  <si>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</si>
  <si>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</si>
  <si>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</si>
  <si>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</si>
  <si>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</si>
  <si>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</si>
  <si>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</si>
  <si>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</si>
  <si>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</si>
  <si>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</si>
  <si>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</si>
  <si>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</si>
  <si>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</si>
  <si>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</si>
  <si>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</si>
  <si>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</si>
  <si>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</si>
  <si>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</si>
  <si>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</si>
  <si>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</si>
  <si>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</si>
  <si>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</si>
  <si>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</si>
  <si>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</si>
  <si>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</si>
  <si>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</si>
  <si>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</si>
  <si>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</si>
  <si>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</si>
  <si>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</si>
  <si>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</si>
  <si>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</si>
  <si>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</si>
  <si>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</si>
  <si>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</si>
  <si>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</si>
  <si>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</si>
  <si>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</si>
  <si>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</si>
  <si>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</si>
  <si>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</si>
  <si>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</si>
  <si>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</si>
  <si>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</si>
  <si>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</si>
  <si>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</si>
  <si>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</si>
  <si>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</si>
  <si>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</si>
  <si>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</si>
  <si>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</si>
  <si>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</si>
  <si>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</si>
  <si>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</si>
  <si>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</si>
  <si>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</si>
  <si>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</si>
  <si>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</si>
  <si>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</si>
  <si>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</si>
  <si>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</si>
  <si>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</si>
  <si>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</si>
  <si>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</si>
  <si>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</si>
  <si>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</si>
  <si>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</si>
  <si>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</si>
  <si>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</si>
  <si>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</si>
  <si>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</si>
  <si>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</si>
  <si>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</si>
  <si>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</si>
  <si>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</si>
  <si>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</si>
  <si>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</si>
  <si>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</si>
  <si>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</si>
  <si>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</si>
  <si>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</si>
  <si>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</si>
  <si>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</si>
  <si>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</si>
  <si>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</si>
  <si>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</si>
  <si>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</si>
  <si>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</si>
  <si>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</si>
  <si>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</si>
  <si>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</si>
  <si>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</si>
  <si>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</si>
  <si>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</si>
  <si>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</si>
  <si>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</si>
  <si>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</si>
  <si>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</si>
  <si>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</si>
  <si>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</si>
  <si>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</si>
  <si>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</si>
  <si>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</si>
  <si>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</si>
  <si>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</si>
  <si>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</si>
  <si>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</si>
  <si>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</si>
  <si>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</si>
  <si>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</si>
  <si>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</si>
  <si>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</si>
  <si>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</si>
  <si>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</si>
  <si>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</si>
  <si>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</si>
  <si>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</si>
  <si>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</si>
  <si>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</si>
  <si>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</si>
  <si>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</si>
  <si>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</si>
  <si>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</si>
  <si>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</si>
  <si>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</si>
  <si>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</si>
  <si>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</si>
  <si>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</si>
  <si>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</si>
  <si>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</si>
  <si>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</si>
  <si>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</si>
  <si>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</si>
  <si>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</si>
  <si>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</si>
  <si>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</si>
  <si>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</si>
  <si>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</si>
  <si>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</si>
  <si>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</si>
  <si>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</si>
  <si>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</si>
  <si>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</si>
  <si>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</si>
  <si>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</si>
  <si>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</si>
  <si>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</si>
  <si>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</si>
  <si>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</si>
  <si>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</si>
  <si>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</si>
  <si>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</si>
  <si>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</si>
  <si>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</si>
  <si>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</si>
  <si>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</si>
  <si>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</si>
  <si>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</si>
  <si>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</si>
  <si>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</si>
  <si>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</si>
  <si>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</si>
  <si>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</si>
  <si>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</si>
  <si>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</si>
  <si>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</si>
  <si>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</si>
  <si>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</si>
  <si>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</si>
  <si>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</si>
  <si>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</si>
  <si>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</si>
  <si>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</si>
  <si>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</si>
  <si>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</si>
  <si>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</si>
  <si>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</si>
  <si>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</si>
  <si>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</si>
  <si>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</si>
  <si>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</si>
  <si>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</si>
  <si>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</si>
  <si>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</si>
  <si>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</si>
  <si>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</si>
  <si>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</si>
  <si>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</si>
  <si>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</si>
  <si>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</si>
  <si>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</si>
  <si>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</si>
  <si>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</si>
  <si>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</si>
  <si>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</si>
  <si>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</si>
  <si>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</si>
  <si>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</si>
  <si>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</si>
  <si>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</si>
  <si>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</si>
  <si>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</si>
  <si>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</si>
  <si>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</si>
  <si>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</si>
  <si>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</si>
  <si>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</si>
  <si>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</si>
  <si>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</si>
  <si>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</si>
  <si>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</si>
  <si>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</si>
  <si>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</si>
  <si>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</si>
  <si>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</si>
  <si>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</si>
  <si>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</si>
  <si>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</si>
  <si>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</si>
  <si>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</si>
  <si>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</si>
  <si>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</si>
  <si>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</si>
  <si>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</si>
  <si>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</si>
  <si>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</si>
  <si>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</si>
  <si>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</si>
  <si>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</si>
  <si>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</si>
  <si>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</si>
  <si>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</si>
  <si>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</si>
  <si>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</si>
  <si>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</si>
  <si>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</si>
  <si>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</si>
  <si>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</si>
  <si>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</si>
  <si>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</si>
  <si>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</si>
  <si>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</si>
  <si>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</si>
  <si>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</si>
  <si>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</si>
  <si>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</si>
  <si>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</si>
  <si>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</si>
  <si>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</si>
  <si>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</si>
  <si>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</si>
  <si>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</si>
  <si>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</si>
  <si>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</si>
  <si>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</si>
  <si>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</si>
  <si>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</si>
  <si>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</si>
  <si>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</si>
  <si>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</si>
  <si>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</si>
  <si>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</si>
  <si>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</si>
  <si>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</si>
  <si>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</si>
  <si>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</si>
  <si>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</si>
  <si>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</si>
  <si>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</si>
  <si>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</si>
  <si>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</si>
  <si>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</si>
  <si>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</si>
  <si>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</si>
  <si>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</si>
  <si>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</si>
  <si>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</si>
  <si>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</si>
  <si>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</si>
  <si>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</si>
  <si>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</si>
  <si>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</si>
  <si>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</si>
  <si>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</si>
  <si>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</si>
  <si>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</si>
  <si>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</si>
  <si>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</si>
  <si>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</si>
  <si>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</si>
  <si>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</si>
  <si>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</si>
  <si>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</si>
  <si>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</si>
  <si>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</si>
  <si>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</si>
  <si>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</si>
  <si>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</si>
  <si>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</si>
  <si>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</si>
  <si>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</si>
  <si>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</si>
  <si>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</si>
  <si>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</si>
  <si>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</si>
  <si>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</si>
  <si>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</si>
  <si>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</si>
  <si>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</si>
  <si>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</si>
  <si>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</si>
  <si>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</si>
  <si>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</si>
  <si>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</si>
  <si>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</si>
  <si>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</si>
  <si>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</si>
  <si>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</si>
  <si>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</si>
  <si>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</si>
  <si>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</si>
  <si>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</si>
  <si>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</si>
  <si>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</si>
  <si>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</si>
  <si>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</si>
  <si>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</si>
  <si>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</si>
  <si>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</si>
  <si>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</si>
  <si>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</si>
  <si>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</si>
  <si>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</si>
  <si>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</si>
  <si>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</si>
  <si>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</si>
  <si>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</si>
  <si>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</si>
  <si>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</si>
  <si>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</si>
  <si>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</si>
  <si>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</si>
  <si>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</si>
  <si>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</si>
  <si>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</si>
  <si>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</si>
  <si>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</si>
  <si>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</si>
  <si>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</si>
  <si>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</si>
  <si>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</si>
  <si>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</si>
  <si>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</si>
  <si>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</si>
  <si>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</si>
  <si>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</si>
  <si>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</si>
  <si>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</si>
  <si>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</si>
  <si>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</si>
  <si>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</si>
  <si>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</si>
  <si>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</si>
  <si>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</si>
  <si>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</si>
  <si>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</si>
  <si>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</si>
  <si>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</si>
  <si>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</si>
  <si>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</si>
  <si>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</si>
  <si>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</si>
  <si>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</si>
  <si>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</si>
  <si>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</si>
  <si>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</si>
  <si>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</si>
  <si>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</si>
  <si>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</si>
  <si>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</si>
  <si>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</si>
  <si>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</si>
  <si>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</si>
  <si>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</si>
  <si>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</si>
  <si>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</si>
  <si>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</si>
  <si>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</si>
  <si>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</si>
  <si>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</si>
  <si>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</si>
  <si>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</si>
  <si>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</si>
  <si>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</si>
  <si>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</si>
  <si>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</si>
  <si>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</si>
  <si>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</si>
  <si>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</si>
  <si>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</si>
  <si>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</si>
  <si>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</si>
  <si>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</si>
  <si>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</si>
  <si>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</si>
  <si>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</si>
  <si>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</si>
  <si>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</si>
  <si>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</si>
  <si>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</si>
  <si>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</si>
  <si>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</si>
  <si>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</si>
  <si>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</si>
  <si>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</si>
  <si>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</si>
  <si>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</si>
  <si>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</si>
  <si>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</si>
  <si>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</si>
  <si>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</si>
  <si>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</si>
  <si>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</si>
  <si>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</si>
  <si>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</si>
  <si>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</si>
  <si>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</si>
  <si>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</si>
  <si>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</si>
  <si>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</si>
  <si>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</si>
  <si>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</si>
  <si>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</si>
  <si>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</si>
  <si>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</si>
  <si>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</si>
  <si>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</si>
  <si>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</si>
  <si>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</si>
  <si>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</si>
  <si>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</si>
  <si>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</si>
  <si>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</si>
  <si>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</si>
  <si>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</si>
  <si>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</si>
  <si>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</si>
  <si>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</si>
  <si>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</si>
  <si>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</si>
  <si>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</si>
  <si>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</si>
  <si>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</si>
  <si>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</si>
  <si>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</si>
  <si>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</si>
  <si>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</si>
  <si>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</si>
  <si>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</si>
  <si>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</si>
  <si>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</si>
  <si>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</si>
  <si>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</si>
  <si>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</si>
  <si>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</si>
  <si>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</si>
  <si>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</si>
  <si>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</si>
  <si>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</si>
  <si>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</si>
  <si>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</si>
  <si>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</si>
  <si>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</si>
  <si>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</si>
  <si>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</si>
  <si>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</si>
  <si>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</si>
  <si>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</si>
  <si>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</si>
  <si>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</si>
  <si>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</si>
  <si>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</si>
  <si>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</si>
  <si>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</si>
  <si>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</si>
  <si>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</si>
  <si>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</si>
  <si>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</si>
  <si>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</si>
  <si>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</si>
  <si>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</si>
  <si>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</si>
  <si>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</si>
  <si>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</si>
  <si>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</si>
  <si>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</si>
  <si>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</si>
  <si>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</si>
  <si>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</si>
  <si>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</si>
  <si>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</si>
  <si>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</si>
  <si>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</si>
  <si>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</si>
  <si>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</si>
  <si>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</si>
  <si>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</si>
  <si>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</si>
  <si>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</si>
  <si>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</si>
  <si>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</si>
  <si>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</si>
  <si>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</si>
  <si>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</si>
  <si>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</si>
  <si>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</si>
  <si>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</si>
  <si>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</si>
  <si>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</si>
  <si>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</si>
  <si>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</si>
  <si>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</si>
  <si>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</si>
  <si>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</si>
  <si>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</si>
  <si>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</si>
  <si>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</si>
  <si>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</si>
  <si>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</si>
  <si>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</si>
  <si>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</si>
  <si>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</si>
  <si>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</si>
  <si>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</si>
  <si>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</si>
  <si>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</si>
  <si>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</si>
  <si>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</si>
  <si>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</si>
  <si>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</si>
  <si>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</si>
  <si>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</si>
  <si>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</si>
  <si>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</si>
  <si>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</si>
  <si>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</si>
  <si>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</si>
  <si>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</si>
  <si>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</si>
  <si>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</si>
  <si>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</si>
  <si>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</si>
  <si>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</si>
  <si>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</si>
  <si>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</si>
  <si>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</si>
  <si>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</si>
  <si>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</si>
  <si>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</si>
  <si>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</si>
  <si>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</si>
  <si>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</si>
  <si>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</si>
  <si>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</si>
  <si>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</si>
  <si>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</si>
  <si>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</si>
  <si>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</si>
  <si>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</si>
  <si>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</si>
  <si>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</si>
  <si>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</si>
  <si>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</si>
  <si>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</si>
  <si>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</si>
  <si>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</si>
  <si>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</si>
  <si>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</si>
  <si>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</si>
  <si>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</si>
  <si>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</si>
  <si>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</si>
  <si>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</si>
  <si>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</si>
  <si>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</si>
  <si>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</si>
  <si>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</si>
  <si>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</si>
  <si>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</si>
  <si>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</si>
  <si>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</si>
  <si>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</si>
  <si>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</si>
  <si>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</si>
  <si>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</si>
  <si>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</si>
  <si>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</si>
  <si>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</si>
  <si>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</si>
  <si>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</si>
  <si>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</si>
  <si>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</si>
  <si>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</si>
  <si>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</si>
  <si>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</si>
  <si>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</si>
  <si>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</si>
  <si>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</si>
  <si>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</si>
  <si>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</si>
  <si>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</si>
  <si>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</si>
  <si>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</si>
  <si>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</si>
  <si>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</si>
  <si>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</si>
  <si>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</si>
  <si>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</si>
  <si>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</si>
  <si>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</si>
  <si>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</si>
  <si>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</si>
  <si>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</si>
  <si>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</si>
  <si>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</si>
  <si>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</si>
  <si>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</si>
  <si>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</si>
  <si>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</si>
  <si>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</si>
  <si>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</si>
  <si>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</si>
  <si>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</si>
  <si>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</si>
  <si>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</si>
  <si>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</si>
  <si>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</si>
  <si>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</si>
  <si>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</si>
  <si>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</si>
  <si>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</si>
  <si>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</si>
  <si>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</si>
  <si>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</si>
  <si>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</si>
  <si>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</si>
  <si>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</si>
  <si>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</si>
  <si>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</si>
  <si>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</si>
  <si>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</si>
  <si>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</si>
  <si>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</si>
  <si>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</si>
  <si>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</si>
  <si>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</si>
  <si>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</si>
  <si>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</si>
  <si>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</si>
  <si>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</si>
  <si>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</si>
  <si>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</si>
  <si>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</si>
  <si>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</si>
  <si>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</si>
  <si>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</si>
  <si>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</si>
  <si>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</si>
  <si>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</si>
  <si>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</si>
  <si>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</si>
  <si>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</si>
  <si>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</si>
  <si>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</si>
  <si>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</si>
  <si>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</si>
  <si>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</si>
  <si>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</si>
  <si>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</si>
  <si>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</si>
  <si>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</si>
  <si>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</si>
  <si>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</si>
  <si>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</si>
  <si>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</si>
  <si>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</si>
  <si>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</si>
  <si>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</si>
  <si>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</si>
  <si>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</si>
  <si>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</si>
  <si>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</si>
  <si>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</si>
  <si>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</si>
  <si>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</si>
  <si>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</si>
  <si>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</si>
  <si>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</si>
  <si>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</si>
  <si>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</si>
  <si>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</si>
  <si>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</si>
  <si>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</si>
  <si>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</si>
  <si>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</si>
  <si>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</si>
  <si>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</si>
  <si>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</si>
  <si>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</si>
  <si>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</si>
  <si>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</si>
  <si>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</si>
  <si>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</si>
  <si>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</si>
  <si>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</si>
  <si>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</si>
  <si>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</si>
  <si>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</si>
  <si>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</si>
  <si>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</si>
  <si>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</si>
  <si>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</si>
  <si>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</si>
  <si>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</si>
  <si>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</si>
  <si>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</si>
  <si>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</si>
  <si>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</si>
  <si>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</si>
  <si>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</si>
  <si>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</si>
  <si>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</si>
  <si>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</si>
  <si>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</si>
  <si>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</si>
  <si>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</si>
  <si>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</si>
  <si>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</si>
  <si>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</si>
  <si>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</si>
  <si>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</si>
  <si>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</si>
  <si>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</si>
  <si>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</si>
  <si>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</si>
  <si>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</si>
  <si>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</si>
  <si>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</si>
  <si>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</si>
  <si>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</si>
  <si>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</si>
  <si>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</si>
  <si>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</si>
  <si>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</si>
  <si>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</si>
  <si>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</si>
  <si>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</si>
  <si>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</si>
  <si>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</si>
  <si>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</si>
  <si>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</si>
  <si>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</si>
  <si>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</si>
  <si>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</si>
  <si>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</si>
  <si>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</si>
  <si>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</si>
  <si>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</si>
  <si>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</si>
  <si>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</si>
  <si>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</si>
  <si>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</si>
  <si>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</si>
  <si>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</si>
  <si>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</si>
  <si>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</si>
  <si>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</si>
  <si>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</si>
  <si>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</si>
  <si>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</si>
  <si>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</si>
  <si>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</si>
  <si>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</si>
  <si>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</si>
  <si>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</si>
  <si>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</si>
  <si>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</si>
  <si>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</si>
  <si>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</si>
  <si>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</si>
  <si>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</si>
  <si>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</si>
  <si>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</si>
  <si>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</si>
  <si>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</si>
  <si>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</si>
  <si>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</si>
  <si>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</si>
  <si>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</si>
  <si>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</si>
  <si>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</si>
  <si>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</si>
  <si>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</si>
  <si>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</si>
  <si>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</si>
  <si>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</si>
  <si>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</si>
  <si>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</si>
  <si>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</si>
  <si>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</si>
  <si>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</si>
  <si>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</si>
  <si>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</si>
  <si>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</si>
  <si>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</si>
  <si>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</si>
  <si>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</si>
  <si>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</si>
  <si>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</si>
  <si>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</si>
  <si>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</si>
  <si>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</si>
  <si>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</si>
  <si>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</si>
  <si>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</si>
  <si>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</si>
  <si>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</si>
  <si>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</si>
  <si>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</si>
  <si>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</si>
  <si>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</si>
  <si>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</si>
  <si>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</si>
  <si>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</si>
  <si>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</si>
  <si>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</si>
  <si>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</si>
  <si>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</si>
  <si>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</si>
  <si>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</si>
  <si>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</si>
  <si>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</si>
  <si>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</si>
  <si>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</si>
  <si>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</si>
  <si>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</si>
  <si>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</si>
  <si>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</si>
  <si>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</si>
  <si>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</si>
  <si>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</si>
  <si>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</si>
  <si>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</si>
  <si>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</si>
  <si>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</si>
  <si>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</si>
  <si>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</si>
  <si>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</si>
  <si>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</si>
  <si>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</si>
  <si>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</si>
  <si>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</si>
  <si>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</si>
  <si>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</si>
  <si>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</si>
  <si>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</si>
  <si>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</si>
  <si>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</si>
  <si>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</si>
  <si>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</si>
  <si>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</si>
  <si>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</si>
  <si>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</si>
  <si>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</si>
  <si>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</si>
  <si>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</si>
  <si>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</si>
  <si>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</si>
  <si>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</si>
  <si>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</si>
  <si>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</si>
  <si>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</si>
  <si>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</si>
  <si>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</si>
  <si>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</si>
  <si>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</si>
  <si>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</si>
  <si>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</si>
  <si>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</si>
  <si>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</si>
  <si>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</si>
  <si>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</si>
  <si>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</si>
  <si>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</si>
  <si>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</si>
  <si>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</si>
  <si>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</si>
  <si>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</si>
  <si>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</si>
  <si>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</si>
  <si>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</si>
  <si>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</si>
  <si>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</si>
  <si>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</si>
  <si>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</si>
  <si>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</si>
  <si>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</si>
  <si>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</si>
  <si>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</si>
  <si>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</si>
  <si>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</si>
  <si>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</si>
  <si>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</si>
  <si>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</si>
  <si>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</si>
  <si>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</si>
  <si>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</si>
  <si>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</si>
  <si>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</si>
  <si>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</si>
  <si>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</si>
  <si>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</si>
  <si>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</si>
  <si>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</si>
  <si>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</si>
  <si>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</si>
  <si>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</si>
  <si>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</si>
  <si>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</si>
  <si>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</si>
  <si>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</si>
  <si>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</si>
  <si>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</si>
  <si>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</si>
  <si>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</si>
  <si>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</si>
  <si>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</si>
  <si>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</si>
  <si>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</si>
  <si>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</si>
  <si>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</si>
  <si>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</si>
  <si>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</si>
  <si>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</si>
  <si>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</si>
  <si>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</si>
  <si>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</si>
  <si>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</si>
  <si>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</si>
  <si>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</si>
  <si>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</si>
  <si>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</si>
  <si>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</si>
  <si>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</si>
  <si>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</si>
  <si>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</si>
  <si>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</si>
  <si>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</si>
  <si>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</si>
  <si>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</si>
  <si>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</si>
  <si>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</si>
  <si>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</si>
  <si>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</si>
  <si>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</si>
  <si>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</si>
  <si>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</si>
  <si>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</si>
  <si>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</si>
  <si>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</si>
  <si>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</si>
  <si>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</si>
  <si>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</si>
  <si>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</si>
  <si>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</si>
  <si>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</si>
  <si>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</si>
  <si>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</si>
  <si>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</si>
  <si>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</si>
  <si>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</si>
  <si>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</si>
  <si>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</si>
  <si>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</si>
  <si>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</si>
  <si>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</si>
  <si>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</si>
  <si>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</si>
  <si>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</si>
  <si>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</si>
  <si>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</si>
  <si>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</si>
  <si>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</si>
  <si>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</si>
  <si>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</si>
  <si>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</si>
  <si>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</si>
  <si>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</si>
  <si>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</si>
  <si>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</si>
  <si>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</si>
  <si>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</si>
  <si>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</si>
  <si>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</si>
  <si>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</si>
  <si>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</si>
  <si>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</si>
  <si>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</si>
  <si>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</si>
  <si>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</si>
  <si>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</si>
  <si>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</si>
  <si>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</si>
  <si>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</si>
  <si>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</si>
  <si>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</si>
  <si>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</si>
  <si>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</si>
  <si>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</si>
  <si>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</si>
  <si>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</si>
  <si>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</si>
  <si>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</si>
  <si>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</si>
  <si>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</si>
  <si>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</si>
  <si>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</si>
  <si>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</si>
  <si>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</si>
  <si>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</si>
  <si>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</si>
  <si>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</si>
  <si>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</si>
  <si>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</si>
  <si>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</si>
  <si>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</si>
  <si>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</si>
  <si>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</si>
  <si>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</si>
  <si>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</si>
  <si>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</si>
  <si>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</si>
  <si>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</si>
  <si>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</si>
  <si>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</si>
  <si>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</si>
  <si>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</si>
  <si>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</si>
  <si>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</si>
  <si>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</si>
  <si>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</si>
  <si>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</si>
  <si>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</si>
  <si>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</si>
  <si>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</si>
  <si>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</si>
  <si>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</si>
  <si>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</si>
  <si>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</si>
  <si>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</si>
  <si>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</si>
  <si>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</si>
  <si>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</si>
  <si>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</si>
  <si>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</si>
  <si>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</si>
  <si>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</si>
  <si>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</si>
  <si>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</si>
  <si>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</si>
  <si>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</si>
  <si>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</si>
  <si>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</si>
  <si>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</si>
  <si>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</si>
  <si>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</si>
  <si>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</si>
  <si>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</si>
  <si>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</si>
  <si>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</si>
  <si>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</si>
  <si>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</si>
  <si>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</si>
  <si>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</si>
  <si>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</si>
  <si>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</si>
  <si>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</si>
  <si>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</si>
  <si>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</si>
  <si>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</si>
  <si>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</si>
  <si>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</si>
  <si>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</si>
  <si>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</si>
  <si>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</si>
  <si>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</si>
  <si>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</si>
  <si>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</si>
  <si>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</si>
  <si>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</si>
  <si>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</si>
  <si>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</si>
  <si>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</si>
  <si>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</si>
  <si>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</si>
  <si>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</si>
  <si>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</si>
  <si>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</si>
  <si>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</si>
  <si>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</si>
  <si>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</si>
  <si>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</si>
  <si>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</si>
  <si>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</si>
  <si>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</si>
  <si>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</si>
  <si>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</si>
  <si>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</si>
  <si>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</si>
  <si>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</si>
  <si>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</si>
  <si>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</si>
  <si>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</si>
  <si>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</si>
  <si>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</si>
  <si>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</si>
  <si>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</si>
  <si>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</si>
  <si>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</si>
  <si>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</si>
  <si>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</si>
  <si>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</si>
  <si>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</si>
  <si>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</si>
  <si>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</si>
  <si>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</si>
  <si>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</si>
  <si>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</si>
  <si>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</si>
  <si>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</si>
  <si>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</si>
  <si>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</si>
  <si>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</si>
  <si>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</si>
  <si>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</si>
  <si>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</si>
  <si>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</si>
  <si>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</si>
  <si>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</si>
  <si>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</si>
  <si>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</si>
  <si>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</si>
  <si>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</si>
  <si>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</si>
  <si>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</si>
  <si>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</si>
  <si>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</si>
  <si>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</si>
  <si>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</si>
  <si>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</si>
  <si>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</si>
  <si>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</si>
  <si>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</si>
  <si>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</si>
  <si>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</si>
  <si>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</si>
  <si>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</si>
  <si>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</si>
  <si>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</si>
  <si>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</si>
  <si>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</si>
  <si>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</si>
  <si>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</si>
  <si>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</si>
  <si>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</si>
  <si>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</si>
  <si>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</si>
  <si>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</si>
  <si>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</si>
  <si>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</si>
  <si>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</si>
  <si>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</si>
  <si>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</si>
  <si>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</si>
  <si>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</si>
  <si>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</si>
  <si>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</si>
  <si>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</si>
  <si>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</si>
  <si>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</si>
  <si>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</si>
  <si>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</si>
  <si>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</si>
  <si>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</si>
  <si>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</si>
  <si>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</si>
  <si>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</si>
  <si>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</si>
  <si>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</si>
  <si>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</si>
  <si>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</si>
  <si>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</si>
  <si>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</si>
  <si>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</si>
  <si>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</si>
  <si>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</si>
  <si>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</si>
  <si>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</si>
  <si>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</si>
  <si>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</si>
  <si>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</si>
  <si>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</si>
  <si>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</si>
  <si>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</si>
  <si>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</si>
  <si>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</si>
  <si>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</si>
  <si>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</si>
  <si>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</si>
  <si>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</si>
  <si>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</si>
  <si>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</si>
  <si>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</si>
  <si>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</si>
  <si>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</si>
  <si>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</si>
  <si>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</si>
  <si>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</si>
  <si>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</si>
  <si>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</si>
  <si>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</si>
  <si>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</si>
  <si>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</si>
  <si>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</si>
  <si>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</si>
  <si>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</si>
  <si>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</si>
  <si>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</si>
  <si>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</si>
  <si>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</si>
  <si>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</si>
  <si>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</si>
  <si>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</si>
  <si>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</si>
  <si>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</si>
  <si>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</si>
  <si>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</si>
  <si>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</si>
  <si>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</si>
  <si>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</si>
  <si>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</si>
  <si>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</si>
  <si>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</si>
  <si>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</si>
  <si>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</si>
  <si>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</si>
  <si>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</si>
  <si>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</si>
  <si>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</si>
  <si>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</si>
  <si>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</si>
  <si>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</si>
  <si>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</si>
  <si>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</si>
  <si>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</si>
  <si>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</si>
  <si>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</si>
  <si>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</si>
  <si>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</si>
  <si>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</si>
  <si>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</si>
  <si>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</si>
  <si>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</si>
  <si>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</si>
  <si>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</si>
  <si>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</si>
  <si>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</si>
  <si>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</si>
  <si>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</si>
  <si>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</si>
  <si>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</si>
  <si>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</si>
  <si>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</si>
  <si>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</si>
  <si>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</si>
  <si>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</si>
  <si>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</si>
  <si>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</si>
  <si>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</si>
  <si>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</si>
  <si>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</si>
  <si>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</si>
  <si>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</si>
  <si>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</si>
  <si>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</si>
  <si>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</si>
  <si>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</si>
  <si>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</si>
  <si>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</si>
  <si>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</si>
  <si>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</si>
  <si>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</si>
  <si>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</si>
  <si>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</si>
  <si>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</si>
  <si>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</si>
  <si>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</si>
  <si>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</si>
  <si>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</si>
  <si>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</si>
  <si>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</si>
  <si>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</si>
  <si>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</si>
  <si>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</si>
  <si>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</si>
  <si>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</si>
  <si>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</si>
  <si>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</si>
  <si>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</si>
  <si>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</si>
  <si>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</si>
  <si>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</si>
  <si>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</si>
  <si>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</si>
  <si>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</si>
  <si>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</si>
  <si>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</si>
  <si>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</si>
  <si>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</si>
  <si>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</si>
  <si>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</si>
  <si>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</si>
  <si>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</si>
  <si>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</si>
  <si>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</si>
  <si>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</si>
  <si>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</si>
  <si>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</si>
  <si>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</si>
  <si>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</si>
  <si>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</si>
  <si>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</si>
  <si>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</si>
  <si>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</si>
  <si>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</si>
  <si>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</si>
  <si>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</si>
  <si>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</si>
  <si>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</si>
  <si>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</si>
  <si>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</si>
  <si>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</si>
  <si>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</si>
  <si>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</si>
  <si>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</si>
  <si>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</si>
  <si>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</si>
  <si>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</si>
  <si>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</si>
  <si>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</si>
  <si>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</si>
  <si>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</si>
  <si>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</si>
  <si>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</si>
  <si>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</si>
  <si>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</si>
  <si>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</si>
  <si>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</si>
  <si>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</si>
  <si>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</si>
  <si>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</si>
  <si>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</si>
  <si>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</si>
  <si>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</si>
  <si>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</si>
  <si>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</si>
  <si>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</si>
  <si>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</si>
  <si>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</si>
  <si>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</si>
  <si>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</si>
  <si>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</si>
  <si>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</si>
  <si>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</si>
  <si>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</si>
  <si>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</si>
  <si>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</si>
  <si>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</si>
  <si>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</si>
  <si>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</si>
  <si>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</si>
  <si>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</si>
  <si>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</si>
  <si>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</si>
  <si>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</si>
  <si>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</si>
  <si>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</si>
  <si>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</si>
  <si>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</si>
  <si>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</si>
  <si>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</si>
  <si>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</si>
  <si>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</si>
  <si>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</si>
  <si>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</si>
  <si>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</si>
  <si>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</si>
  <si>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</si>
  <si>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</si>
  <si>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</si>
  <si>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</si>
  <si>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</si>
  <si>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</si>
  <si>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</si>
  <si>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</si>
  <si>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</si>
  <si>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</si>
  <si>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</si>
  <si>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</si>
  <si>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</si>
  <si>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</si>
  <si>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</si>
  <si>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</si>
  <si>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</si>
  <si>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</si>
  <si>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</si>
  <si>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</si>
  <si>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</si>
  <si>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</si>
  <si>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</si>
  <si>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</si>
  <si>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</si>
  <si>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</si>
  <si>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</si>
  <si>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</si>
  <si>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</si>
  <si>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</si>
  <si>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</si>
  <si>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</si>
  <si>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</si>
  <si>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</si>
  <si>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</si>
  <si>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</si>
  <si>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</si>
  <si>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</si>
  <si>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</si>
  <si>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</si>
  <si>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</si>
  <si>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</si>
  <si>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</si>
  <si>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</si>
  <si>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</si>
  <si>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</si>
  <si>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</si>
  <si>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</si>
  <si>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</si>
  <si>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</si>
  <si>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</si>
  <si>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</si>
  <si>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</si>
  <si>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</si>
  <si>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</si>
  <si>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</si>
  <si>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</si>
  <si>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</si>
  <si>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</si>
  <si>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</si>
  <si>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</si>
  <si>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</si>
  <si>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</si>
  <si>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</si>
  <si>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</si>
  <si>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</si>
  <si>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</si>
  <si>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</si>
  <si>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</si>
  <si>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</si>
  <si>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</si>
  <si>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</si>
  <si>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</si>
  <si>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</si>
  <si>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</si>
  <si>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</si>
  <si>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</si>
  <si>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</si>
  <si>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</si>
  <si>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</si>
  <si>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</si>
  <si>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</si>
  <si>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</si>
  <si>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</si>
  <si>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</si>
  <si>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</si>
  <si>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</si>
  <si>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</si>
  <si>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</si>
  <si>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</si>
  <si>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</si>
  <si>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</si>
  <si>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</si>
  <si>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</si>
  <si>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</si>
  <si>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</si>
  <si>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</si>
  <si>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</si>
  <si>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</si>
  <si>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</si>
  <si>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</si>
  <si>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</si>
  <si>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</si>
  <si>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</si>
  <si>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</si>
  <si>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</si>
  <si>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</si>
  <si>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</si>
  <si>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</si>
  <si>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</si>
  <si>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</si>
  <si>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</si>
  <si>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</si>
  <si>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</si>
  <si>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</si>
  <si>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</si>
  <si>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</si>
  <si>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</si>
  <si>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</si>
  <si>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</si>
  <si>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</si>
  <si>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</si>
  <si>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</si>
  <si>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</si>
  <si>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</si>
  <si>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</si>
  <si>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</si>
  <si>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</si>
  <si>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</si>
  <si>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</si>
  <si>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</si>
  <si>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</si>
  <si>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</si>
  <si>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</si>
  <si>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</si>
  <si>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</si>
  <si>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</si>
  <si>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</si>
  <si>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</si>
  <si>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</si>
  <si>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</si>
  <si>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</si>
  <si>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</si>
  <si>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</si>
  <si>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</si>
  <si>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</si>
  <si>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</si>
  <si>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</si>
  <si>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</si>
  <si>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</si>
  <si>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</si>
  <si>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</si>
  <si>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</si>
  <si>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</si>
  <si>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</si>
  <si>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</si>
  <si>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</si>
  <si>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</si>
  <si>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</si>
  <si>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</si>
  <si>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</si>
  <si>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</si>
  <si>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</si>
  <si>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</si>
  <si>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</si>
  <si>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</si>
  <si>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</si>
  <si>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</si>
  <si>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</si>
  <si>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</si>
  <si>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</si>
  <si>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</si>
  <si>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</si>
  <si>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</si>
  <si>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</si>
  <si>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</si>
  <si>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</si>
  <si>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</si>
  <si>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</si>
  <si>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</si>
  <si>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</si>
  <si>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</si>
  <si>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</si>
  <si>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</si>
  <si>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</si>
  <si>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</si>
  <si>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</si>
  <si>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</si>
  <si>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</si>
  <si>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</si>
  <si>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</si>
  <si>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</si>
  <si>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</si>
  <si>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</si>
  <si>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</si>
  <si>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</si>
  <si>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</si>
  <si>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</si>
  <si>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</si>
  <si>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</si>
  <si>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</si>
  <si>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</si>
  <si>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</si>
  <si>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</si>
  <si>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</si>
  <si>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</si>
  <si>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</si>
  <si>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</si>
  <si>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</si>
  <si>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</si>
  <si>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</si>
  <si>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</si>
  <si>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</si>
  <si>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</si>
  <si>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</si>
  <si>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</si>
  <si>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</si>
  <si>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</si>
  <si>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</si>
  <si>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</si>
  <si>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</si>
  <si>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</si>
  <si>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</si>
  <si>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</si>
  <si>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</si>
  <si>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</si>
  <si>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</si>
  <si>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</si>
  <si>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</si>
  <si>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</si>
  <si>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</si>
  <si>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</si>
  <si>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</si>
  <si>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</si>
  <si>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</si>
  <si>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</si>
  <si>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</si>
  <si>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</si>
  <si>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</si>
  <si>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</si>
  <si>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</si>
  <si>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</si>
  <si>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</si>
  <si>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</si>
  <si>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</si>
  <si>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</si>
  <si>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</si>
  <si>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</si>
  <si>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</si>
  <si>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</si>
  <si>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</si>
  <si>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</si>
  <si>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</si>
  <si>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</si>
  <si>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</si>
  <si>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</si>
  <si>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</si>
  <si>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</si>
  <si>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</si>
  <si>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</si>
  <si>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</si>
  <si>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</si>
  <si>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</si>
  <si>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</si>
  <si>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</si>
  <si>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</si>
  <si>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</si>
  <si>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</si>
  <si>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</si>
  <si>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</si>
  <si>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</si>
  <si>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</si>
  <si>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</si>
  <si>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</si>
  <si>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</si>
  <si>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</si>
  <si>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</si>
  <si>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</si>
  <si>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</si>
  <si>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</si>
  <si>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</si>
  <si>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</si>
  <si>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</si>
  <si>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</si>
  <si>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</si>
  <si>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</si>
  <si>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</si>
  <si>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</si>
  <si>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</si>
  <si>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</si>
  <si>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</si>
  <si>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</si>
  <si>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</si>
  <si>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</si>
  <si>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</si>
  <si>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</si>
  <si>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</si>
  <si>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</si>
  <si>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</si>
  <si>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</si>
  <si>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</si>
  <si>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</si>
  <si>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</si>
  <si>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</si>
  <si>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</si>
  <si>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</si>
  <si>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</si>
  <si>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</si>
  <si>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</si>
  <si>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</si>
  <si>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</si>
  <si>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</si>
  <si>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</si>
  <si>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</si>
  <si>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</si>
  <si>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</si>
  <si>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</si>
  <si>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</si>
  <si>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</si>
  <si>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</si>
  <si>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</si>
  <si>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</si>
  <si>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</si>
  <si>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</si>
  <si>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</si>
  <si>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</si>
  <si>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</si>
  <si>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</si>
  <si>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</si>
  <si>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</si>
  <si>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</si>
  <si>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</si>
  <si>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</si>
  <si>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</si>
  <si>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</si>
  <si>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</si>
  <si>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</si>
  <si>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</si>
  <si>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</si>
  <si>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</si>
  <si>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</si>
  <si>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</si>
  <si>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</si>
  <si>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</si>
  <si>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</si>
  <si>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</si>
  <si>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</si>
  <si>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</si>
  <si>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</si>
  <si>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</si>
  <si>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</si>
  <si>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</si>
  <si>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</si>
  <si>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</si>
  <si>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</si>
  <si>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</si>
  <si>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</si>
  <si>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</si>
  <si>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</si>
  <si>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</si>
  <si>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</si>
  <si>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</si>
  <si>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</si>
  <si>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</si>
  <si>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</si>
  <si>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</si>
  <si>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</si>
  <si>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</si>
  <si>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</si>
  <si>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</si>
  <si>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</si>
  <si>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</si>
  <si>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</si>
  <si>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</si>
  <si>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</si>
  <si>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</si>
  <si>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</si>
  <si>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</si>
  <si>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</si>
  <si>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</si>
  <si>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</si>
  <si>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</si>
  <si>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</si>
  <si>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</si>
  <si>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</si>
  <si>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</si>
  <si>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</si>
  <si>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</si>
  <si>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</si>
  <si>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</si>
  <si>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</si>
  <si>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</si>
  <si>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</si>
  <si>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</si>
  <si>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</si>
  <si>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</si>
  <si>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</si>
  <si>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</si>
  <si>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</si>
  <si>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</si>
  <si>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</si>
  <si>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</si>
  <si>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</si>
  <si>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</si>
  <si>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</si>
  <si>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</si>
  <si>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</si>
  <si>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</si>
  <si>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</si>
  <si>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</si>
  <si>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</si>
  <si>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</si>
  <si>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</si>
  <si>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</si>
  <si>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</si>
  <si>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</si>
  <si>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</si>
  <si>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</si>
  <si>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</si>
  <si>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</si>
  <si>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</si>
  <si>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</si>
  <si>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</si>
  <si>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</si>
  <si>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</si>
  <si>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</si>
  <si>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</si>
  <si>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</si>
  <si>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</si>
  <si>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</si>
  <si>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</si>
  <si>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</si>
  <si>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</si>
  <si>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</si>
  <si>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</si>
  <si>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</si>
  <si>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</si>
  <si>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</si>
  <si>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</si>
  <si>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</si>
  <si>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</si>
  <si>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</si>
  <si>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</si>
  <si>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</si>
  <si>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</si>
  <si>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</si>
  <si>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</si>
  <si>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</si>
  <si>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</si>
  <si>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</si>
  <si>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</si>
  <si>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</si>
  <si>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</si>
  <si>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</si>
  <si>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</si>
  <si>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</si>
  <si>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</si>
  <si>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</si>
  <si>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</si>
  <si>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</si>
  <si>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</si>
  <si>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</si>
  <si>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</si>
  <si>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</si>
  <si>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</si>
  <si>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</si>
  <si>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</si>
  <si>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</si>
  <si>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</si>
  <si>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</si>
  <si>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</si>
  <si>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</si>
  <si>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</si>
  <si>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</si>
  <si>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</si>
  <si>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</si>
  <si>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</si>
  <si>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</si>
  <si>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</si>
  <si>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</si>
  <si>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</si>
  <si>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</si>
  <si>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</si>
  <si>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</si>
  <si>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</si>
  <si>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</si>
  <si>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</si>
  <si>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</si>
  <si>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</si>
  <si>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</si>
  <si>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</si>
  <si>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</si>
  <si>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</si>
  <si>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</si>
  <si>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</si>
  <si>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</si>
  <si>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</si>
  <si>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</si>
  <si>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</si>
  <si>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</si>
  <si>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</si>
  <si>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</si>
  <si>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</si>
  <si>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</si>
  <si>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</si>
  <si>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</si>
  <si>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</si>
  <si>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</si>
  <si>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</si>
  <si>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</si>
  <si>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</si>
  <si>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</si>
  <si>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</si>
  <si>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</si>
  <si>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</si>
  <si>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</si>
  <si>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</si>
  <si>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</si>
  <si>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</si>
  <si>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</si>
  <si>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</si>
  <si>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</si>
  <si>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</si>
  <si>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</si>
  <si>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</si>
  <si>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</si>
  <si>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</si>
  <si>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</si>
  <si>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</si>
  <si>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</si>
  <si>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</si>
  <si>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</si>
  <si>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</si>
  <si>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</si>
  <si>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</si>
  <si>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</si>
  <si>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</si>
  <si>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</si>
  <si>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</si>
  <si>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</si>
  <si>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</si>
  <si>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</si>
  <si>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</si>
  <si>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</si>
  <si>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</si>
  <si>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</si>
  <si>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</si>
  <si>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</si>
  <si>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</si>
  <si>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</si>
  <si>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</si>
  <si>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</si>
  <si>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</si>
  <si>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</si>
  <si>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</si>
  <si>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</si>
  <si>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</si>
  <si>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</si>
  <si>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</si>
  <si>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</si>
  <si>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</si>
  <si>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</si>
  <si>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</si>
  <si>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</si>
  <si>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</si>
  <si>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</si>
  <si>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</si>
  <si>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</si>
  <si>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</si>
  <si>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</si>
  <si>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</si>
  <si>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</si>
  <si>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</si>
  <si>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</si>
  <si>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</si>
  <si>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</si>
  <si>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</si>
  <si>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</si>
  <si>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</si>
  <si>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</si>
  <si>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</si>
  <si>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</si>
  <si>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</si>
  <si>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</si>
  <si>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</si>
  <si>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</si>
  <si>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</si>
  <si>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</si>
  <si>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</si>
  <si>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</si>
  <si>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</si>
  <si>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</si>
  <si>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</si>
  <si>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</si>
  <si>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</si>
  <si>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</si>
  <si>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</si>
  <si>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</si>
  <si>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</si>
  <si>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</si>
  <si>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</si>
  <si>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</si>
  <si>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</si>
  <si>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</si>
  <si>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</si>
  <si>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</si>
  <si>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</si>
  <si>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</si>
  <si>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</si>
  <si>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</si>
  <si>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</si>
  <si>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</si>
  <si>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</si>
  <si>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</si>
  <si>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</si>
  <si>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</si>
  <si>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</si>
  <si>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</si>
  <si>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</si>
  <si>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</si>
  <si>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</si>
  <si>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</si>
  <si>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</si>
  <si>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</si>
  <si>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</si>
  <si>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</si>
  <si>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</si>
  <si>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</si>
  <si>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</si>
  <si>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</si>
  <si>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</si>
  <si>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</si>
  <si>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</si>
  <si>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</si>
  <si>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</si>
  <si>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</si>
  <si>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</si>
  <si>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</si>
  <si>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</si>
  <si>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</si>
  <si>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</si>
  <si>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</si>
  <si>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</si>
  <si>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</si>
  <si>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</si>
  <si>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</si>
  <si>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</si>
  <si>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</si>
  <si>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</si>
  <si>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</si>
  <si>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</si>
  <si>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</si>
  <si>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</si>
  <si>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</si>
  <si>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</si>
  <si>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</si>
  <si>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</si>
  <si>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</si>
  <si>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</si>
  <si>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</si>
  <si>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</si>
  <si>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</si>
  <si>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</si>
  <si>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</si>
  <si>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</si>
  <si>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</si>
  <si>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</si>
  <si>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</si>
  <si>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</si>
  <si>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</si>
  <si>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</si>
  <si>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</si>
  <si>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</si>
  <si>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</si>
  <si>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</si>
  <si>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</si>
  <si>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</si>
  <si>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</si>
  <si>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</si>
  <si>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</si>
  <si>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</si>
  <si>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</si>
  <si>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</si>
  <si>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</si>
  <si>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</si>
  <si>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</si>
  <si>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</si>
  <si>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</si>
  <si>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</si>
  <si>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</si>
  <si>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</si>
  <si>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</si>
  <si>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</si>
  <si>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</si>
  <si>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</si>
  <si>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</si>
  <si>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</si>
  <si>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</si>
  <si>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</si>
  <si>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</si>
  <si>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</si>
  <si>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</si>
  <si>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</si>
  <si>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</si>
  <si>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</si>
  <si>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</si>
  <si>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</si>
  <si>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</si>
  <si>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</si>
  <si>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</si>
  <si>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</si>
  <si>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</si>
  <si>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</si>
  <si>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</si>
  <si>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</si>
  <si>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</si>
  <si>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</si>
  <si>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</si>
  <si>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</si>
  <si>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</si>
  <si>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</si>
  <si>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</si>
  <si>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</si>
  <si>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</si>
  <si>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</si>
  <si>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</si>
  <si>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</si>
  <si>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</si>
  <si>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</si>
  <si>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</si>
  <si>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</si>
  <si>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</si>
  <si>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</si>
  <si>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</si>
  <si>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</si>
  <si>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</si>
  <si>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</si>
  <si>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</si>
  <si>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</si>
  <si>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</si>
  <si>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</si>
  <si>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</si>
  <si>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</si>
  <si>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</si>
  <si>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</si>
  <si>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</si>
  <si>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</si>
  <si>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</si>
  <si>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</si>
  <si>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</si>
  <si>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</si>
  <si>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</si>
  <si>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</si>
  <si>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</si>
  <si>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</si>
  <si>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</si>
  <si>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</si>
  <si>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</si>
  <si>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</si>
  <si>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</si>
  <si>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</si>
  <si>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</si>
  <si>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</si>
  <si>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</si>
  <si>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</si>
  <si>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</si>
  <si>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</si>
  <si>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</si>
  <si>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</si>
  <si>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</si>
  <si>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</si>
  <si>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</si>
  <si>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</si>
  <si>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</si>
  <si>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</si>
  <si>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</si>
  <si>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</si>
  <si>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</si>
  <si>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</si>
  <si>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</si>
  <si>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</si>
  <si>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</si>
  <si>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</si>
  <si>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</si>
  <si>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</si>
  <si>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</si>
  <si>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</si>
  <si>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</si>
  <si>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</si>
  <si>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</si>
  <si>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</si>
  <si>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</si>
  <si>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</si>
  <si>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</si>
  <si>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</si>
  <si>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</si>
  <si>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</si>
  <si>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</si>
  <si>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</si>
  <si>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</si>
  <si>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</si>
  <si>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</si>
  <si>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</si>
  <si>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</si>
  <si>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</si>
  <si>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</si>
  <si>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</si>
  <si>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</si>
  <si>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</si>
  <si>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</si>
  <si>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</si>
  <si>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</si>
  <si>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</si>
  <si>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</si>
  <si>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</si>
  <si>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</si>
  <si>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</si>
  <si>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</si>
  <si>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</si>
  <si>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</si>
  <si>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</si>
  <si>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</si>
  <si>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</si>
  <si>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</si>
  <si>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</si>
  <si>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</si>
  <si>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</si>
  <si>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</si>
  <si>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</si>
  <si>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</si>
  <si>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</si>
  <si>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</si>
  <si>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</si>
  <si>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</si>
  <si>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</si>
  <si>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</si>
  <si>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</si>
  <si>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</si>
  <si>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</si>
  <si>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</si>
  <si>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</si>
  <si>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</si>
  <si>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</si>
  <si>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</si>
  <si>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</si>
  <si>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</si>
  <si>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</si>
  <si>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</si>
  <si>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</si>
  <si>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</si>
  <si>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</si>
  <si>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</si>
  <si>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</si>
  <si>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</si>
  <si>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</si>
  <si>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</si>
  <si>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</si>
  <si>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</si>
  <si>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</si>
  <si>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</si>
  <si>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</si>
  <si>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</si>
  <si>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</si>
  <si>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</si>
  <si>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</si>
  <si>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</si>
  <si>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</si>
  <si>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</si>
  <si>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</si>
  <si>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</si>
  <si>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</si>
  <si>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</si>
  <si>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</si>
  <si>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</si>
  <si>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</si>
  <si>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</si>
  <si>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</si>
  <si>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</si>
  <si>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</si>
  <si>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</si>
  <si>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</si>
  <si>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</si>
  <si>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</si>
  <si>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</si>
  <si>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</si>
  <si>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</si>
  <si>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</si>
  <si>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</si>
  <si>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</si>
  <si>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</si>
  <si>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</si>
  <si>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</si>
  <si>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</si>
  <si>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</si>
  <si>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</si>
  <si>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</si>
  <si>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</si>
  <si>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</si>
  <si>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</si>
  <si>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</si>
  <si>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</si>
  <si>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</si>
  <si>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</si>
  <si>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</si>
  <si>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</si>
  <si>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</si>
  <si>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</si>
  <si>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</si>
  <si>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</si>
  <si>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</si>
  <si>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</si>
  <si>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</si>
  <si>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</si>
  <si>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</si>
  <si>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</si>
  <si>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</si>
  <si>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</si>
  <si>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</si>
  <si>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</si>
  <si>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</si>
  <si>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</si>
  <si>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</si>
  <si>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</si>
  <si>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</si>
  <si>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</si>
  <si>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</si>
  <si>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</si>
  <si>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</si>
  <si>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</si>
  <si>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</si>
  <si>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</si>
  <si>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</si>
  <si>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</si>
  <si>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</si>
  <si>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</si>
  <si>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</si>
  <si>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</si>
  <si>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</si>
  <si>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</si>
  <si>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</si>
  <si>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</si>
  <si>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</si>
  <si>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</si>
  <si>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</si>
  <si>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</si>
  <si>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</si>
  <si>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</si>
  <si>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</si>
  <si>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</si>
  <si>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</si>
  <si>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</si>
  <si>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</si>
  <si>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</si>
  <si>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</si>
  <si>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</si>
  <si>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</si>
  <si>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</si>
  <si>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</si>
  <si>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</si>
  <si>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</si>
  <si>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</si>
  <si>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</si>
  <si>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</si>
  <si>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</si>
  <si>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</si>
  <si>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</si>
  <si>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</si>
  <si>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</si>
  <si>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</si>
  <si>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</si>
  <si>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</si>
  <si>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</si>
  <si>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</si>
  <si>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</si>
  <si>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</si>
  <si>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</si>
  <si>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</si>
  <si>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</si>
  <si>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</si>
  <si>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</si>
  <si>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</si>
  <si>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</si>
  <si>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</si>
  <si>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</si>
  <si>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</si>
  <si>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</si>
  <si>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</si>
  <si>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</si>
  <si>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</si>
  <si>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</si>
  <si>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</si>
  <si>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</si>
  <si>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</si>
  <si>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</si>
  <si>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</si>
  <si>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</si>
  <si>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</si>
  <si>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</si>
  <si>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</si>
  <si>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</si>
  <si>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</si>
  <si>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</si>
  <si>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</si>
  <si>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</si>
  <si>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</si>
  <si>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</si>
  <si>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</si>
  <si>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</si>
  <si>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</si>
  <si>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</si>
  <si>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</si>
  <si>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</si>
  <si>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</si>
  <si>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</si>
  <si>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</si>
  <si>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</si>
  <si>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</si>
  <si>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</si>
  <si>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</si>
  <si>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</si>
  <si>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</si>
  <si>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</si>
  <si>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</si>
  <si>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</si>
  <si>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</si>
  <si>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</si>
  <si>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</si>
  <si>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</si>
  <si>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</si>
  <si>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</si>
  <si>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</si>
  <si>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</si>
  <si>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</si>
  <si>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</si>
  <si>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</si>
  <si>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</si>
  <si>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</si>
  <si>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</si>
  <si>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</si>
  <si>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</si>
  <si>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</si>
  <si>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</si>
  <si>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</si>
  <si>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</si>
  <si>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</si>
  <si>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</si>
  <si>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</si>
  <si>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</si>
  <si>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</si>
  <si>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</si>
  <si>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</si>
  <si>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</si>
  <si>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</si>
  <si>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</si>
  <si>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</si>
  <si>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</si>
  <si>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</si>
  <si>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</si>
  <si>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</si>
  <si>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</si>
  <si>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</si>
  <si>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</si>
  <si>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</si>
  <si>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</si>
  <si>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</si>
  <si>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</si>
  <si>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</si>
  <si>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</si>
  <si>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</si>
  <si>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</si>
  <si>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</si>
  <si>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</si>
  <si>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</si>
  <si>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</si>
  <si>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</si>
  <si>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</si>
  <si>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</si>
  <si>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</si>
  <si>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</si>
  <si>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</si>
  <si>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</si>
  <si>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</si>
  <si>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</si>
  <si>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</si>
  <si>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</si>
  <si>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</si>
  <si>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</si>
  <si>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</si>
  <si>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</si>
  <si>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</si>
  <si>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</si>
  <si>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</si>
  <si>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</si>
  <si>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</si>
  <si>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</si>
  <si>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</si>
  <si>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</si>
  <si>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</si>
  <si>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</si>
  <si>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</si>
  <si>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</si>
  <si>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</si>
  <si>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</si>
  <si>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</si>
  <si>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</si>
  <si>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</si>
  <si>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</si>
  <si>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</si>
  <si>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</si>
  <si>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</si>
  <si>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</si>
  <si>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</si>
  <si>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</si>
  <si>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</si>
  <si>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</si>
  <si>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</si>
  <si>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</si>
  <si>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</si>
  <si>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</si>
  <si>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</si>
  <si>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</si>
  <si>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</si>
  <si>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</si>
  <si>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</si>
  <si>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</si>
  <si>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</si>
  <si>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</si>
  <si>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</si>
  <si>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</si>
  <si>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</si>
  <si>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</si>
  <si>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</si>
  <si>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</si>
  <si>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</si>
  <si>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</si>
  <si>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</si>
  <si>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</si>
  <si>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</si>
  <si>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</si>
  <si>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</si>
  <si>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</si>
  <si>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</si>
  <si>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</si>
  <si>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</si>
  <si>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</si>
  <si>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</si>
  <si>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</si>
  <si>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</si>
  <si>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</si>
  <si>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</si>
  <si>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</si>
  <si>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</si>
  <si>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</si>
  <si>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</si>
  <si>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</si>
  <si>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</si>
  <si>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</si>
  <si>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</si>
  <si>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</si>
  <si>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</si>
  <si>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</si>
  <si>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</si>
  <si>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</si>
  <si>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</si>
  <si>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</si>
  <si>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</si>
  <si>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</si>
  <si>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</si>
  <si>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</si>
  <si>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</si>
  <si>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</si>
  <si>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</si>
  <si>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</si>
  <si>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</si>
  <si>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</si>
  <si>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</si>
  <si>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</si>
  <si>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</si>
  <si>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</si>
  <si>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</si>
  <si>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</si>
  <si>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</si>
  <si>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</si>
  <si>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</si>
  <si>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</si>
  <si>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</si>
  <si>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</si>
  <si>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</si>
  <si>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</si>
  <si>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</si>
  <si>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</si>
  <si>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</si>
  <si>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</si>
  <si>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</si>
  <si>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</si>
  <si>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</si>
  <si>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</si>
  <si>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</si>
  <si>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</si>
  <si>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</si>
  <si>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</si>
  <si>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</si>
  <si>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</si>
  <si>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</si>
  <si>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</si>
  <si>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</si>
  <si>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</si>
  <si>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</si>
  <si>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</si>
  <si>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</si>
  <si>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</si>
  <si>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</si>
  <si>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</si>
  <si>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</si>
  <si>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</si>
  <si>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</si>
  <si>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</si>
  <si>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</si>
  <si>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</si>
  <si>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</si>
  <si>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</si>
  <si>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</si>
  <si>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</si>
  <si>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</si>
  <si>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</si>
  <si>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</si>
  <si>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</si>
  <si>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</si>
  <si>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</si>
  <si>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</si>
  <si>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</si>
  <si>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</si>
  <si>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</si>
  <si>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</si>
  <si>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</si>
  <si>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</si>
  <si>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</si>
  <si>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</si>
  <si>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</si>
  <si>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</si>
  <si>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</si>
  <si>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</si>
  <si>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</si>
  <si>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</si>
  <si>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</si>
  <si>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</si>
  <si>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</si>
  <si>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</si>
  <si>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</si>
  <si>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</si>
  <si>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</si>
  <si>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</si>
  <si>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</si>
  <si>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</si>
  <si>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</si>
  <si>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</si>
  <si>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</si>
  <si>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</si>
  <si>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</si>
  <si>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</si>
  <si>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</si>
  <si>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</si>
  <si>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</si>
  <si>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</si>
  <si>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</si>
  <si>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</si>
  <si>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</si>
  <si>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</si>
  <si>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</si>
  <si>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</si>
  <si>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</si>
  <si>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</si>
  <si>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</si>
  <si>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</si>
  <si>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</si>
  <si>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</si>
  <si>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</si>
  <si>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</si>
  <si>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</si>
  <si>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</si>
  <si>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</si>
  <si>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</si>
  <si>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</si>
  <si>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</si>
  <si>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</si>
  <si>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</si>
  <si>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</si>
  <si>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</si>
  <si>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</si>
  <si>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</si>
  <si>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</si>
  <si>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</si>
  <si>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</si>
  <si>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</si>
  <si>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</si>
  <si>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</si>
  <si>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</si>
  <si>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</si>
  <si>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</si>
  <si>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</si>
  <si>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</si>
  <si>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</si>
  <si>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</si>
  <si>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</si>
  <si>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</si>
  <si>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</si>
  <si>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</si>
  <si>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</si>
  <si>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</si>
  <si>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</si>
  <si>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</si>
  <si>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</si>
  <si>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</si>
  <si>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</si>
  <si>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</si>
  <si>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</si>
  <si>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</si>
  <si>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</si>
  <si>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</si>
  <si>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</si>
  <si>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</si>
  <si>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</si>
  <si>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</si>
  <si>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</si>
  <si>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</si>
  <si>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</si>
  <si>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</si>
  <si>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</si>
  <si>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</si>
  <si>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</si>
  <si>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</si>
  <si>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</si>
  <si>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</si>
  <si>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</si>
  <si>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</si>
  <si>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</si>
  <si>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</si>
  <si>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</si>
  <si>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</si>
  <si>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</si>
  <si>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</si>
  <si>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</si>
  <si>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</si>
  <si>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</si>
  <si>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</si>
  <si>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</si>
  <si>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</si>
  <si>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</si>
  <si>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</si>
  <si>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</si>
  <si>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</si>
  <si>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</si>
  <si>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</si>
  <si>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</si>
  <si>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</si>
  <si>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</si>
  <si>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</si>
  <si>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</si>
  <si>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</si>
  <si>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</si>
  <si>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</si>
  <si>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</si>
  <si>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</si>
  <si>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</si>
  <si>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</si>
  <si>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</si>
  <si>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</si>
  <si>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</si>
  <si>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</si>
  <si>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</si>
  <si>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</si>
  <si>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</si>
  <si>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</si>
  <si>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</si>
  <si>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</si>
  <si>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</si>
  <si>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</si>
  <si>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</si>
  <si>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</si>
  <si>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</si>
  <si>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</si>
  <si>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</si>
  <si>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</si>
  <si>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</si>
  <si>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</si>
  <si>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</si>
  <si>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</si>
  <si>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</si>
  <si>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</si>
  <si>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</si>
  <si>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</si>
  <si>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</si>
  <si>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</si>
  <si>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</si>
  <si>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</si>
  <si>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</si>
  <si>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</si>
  <si>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</si>
  <si>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</si>
  <si>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</si>
  <si>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</si>
  <si>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</si>
  <si>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</si>
  <si>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</si>
  <si>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</si>
  <si>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</si>
  <si>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</si>
  <si>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</si>
  <si>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</si>
  <si>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</si>
  <si>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</si>
  <si>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</si>
  <si>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</si>
  <si>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</si>
  <si>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</si>
  <si>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</si>
  <si>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</si>
  <si>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</si>
  <si>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</si>
  <si>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</si>
  <si>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</si>
  <si>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</si>
  <si>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</si>
  <si>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</si>
  <si>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</si>
  <si>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</si>
  <si>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</si>
  <si>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</si>
  <si>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</si>
  <si>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</si>
  <si>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</si>
  <si>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</si>
  <si>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</si>
  <si>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</si>
  <si>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</si>
  <si>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</si>
  <si>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</si>
  <si>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</si>
  <si>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</si>
  <si>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</si>
  <si>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</si>
  <si>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</si>
  <si>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</si>
  <si>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</si>
  <si>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</si>
  <si>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</si>
  <si>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</si>
  <si>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</si>
  <si>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</si>
  <si>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</si>
  <si>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</si>
  <si>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</si>
  <si>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</si>
  <si>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</si>
  <si>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</si>
  <si>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</si>
  <si>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</si>
  <si>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</si>
  <si>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</si>
  <si>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</si>
  <si>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</si>
  <si>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</si>
  <si>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</si>
  <si>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</si>
  <si>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</si>
  <si>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</si>
  <si>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</si>
  <si>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</si>
  <si>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</si>
  <si>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</si>
  <si>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</si>
  <si>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</si>
  <si>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</si>
  <si>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</si>
  <si>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</si>
  <si>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</si>
  <si>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</si>
  <si>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</si>
  <si>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</si>
  <si>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</si>
  <si>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</si>
  <si>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</si>
  <si>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</si>
  <si>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</si>
  <si>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</si>
  <si>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</si>
  <si>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</si>
  <si>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</si>
  <si>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</si>
  <si>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</si>
  <si>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</si>
  <si>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</si>
  <si>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</si>
  <si>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</si>
  <si>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</si>
  <si>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</si>
  <si>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</si>
  <si>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</si>
  <si>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</si>
  <si>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</si>
  <si>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</si>
  <si>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</si>
  <si>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</si>
  <si>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</si>
  <si>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</si>
  <si>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</si>
  <si>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</si>
  <si>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</si>
  <si>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</si>
  <si>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</si>
  <si>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</si>
  <si>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</si>
  <si>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</si>
  <si>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</si>
  <si>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</si>
  <si>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</si>
  <si>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</si>
  <si>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</si>
  <si>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</si>
  <si>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</si>
  <si>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</si>
  <si>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</si>
  <si>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</si>
  <si>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</si>
  <si>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</si>
  <si>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</si>
  <si>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</si>
  <si>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</si>
  <si>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</si>
  <si>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</si>
  <si>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</si>
  <si>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</si>
  <si>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</si>
  <si>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</si>
  <si>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</si>
  <si>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</si>
  <si>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</si>
  <si>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</si>
  <si>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</si>
  <si>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</si>
  <si>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</si>
  <si>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</si>
  <si>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</si>
  <si>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</si>
  <si>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</si>
  <si>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</si>
  <si>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</si>
  <si>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</si>
  <si>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</si>
  <si>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</si>
  <si>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</si>
  <si>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</si>
  <si>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</si>
  <si>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</si>
  <si>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</si>
  <si>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</si>
  <si>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</si>
  <si>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</si>
  <si>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</si>
  <si>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</si>
  <si>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</si>
  <si>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</si>
  <si>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</si>
  <si>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</si>
  <si>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</si>
  <si>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</si>
  <si>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</si>
  <si>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</si>
  <si>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</si>
  <si>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</si>
  <si>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</si>
  <si>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</si>
  <si>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</si>
  <si>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</si>
  <si>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</si>
  <si>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</si>
  <si>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</si>
  <si>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</si>
  <si>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</si>
  <si>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</si>
  <si>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</si>
  <si>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</si>
  <si>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</si>
  <si>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</si>
  <si>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</si>
  <si>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</si>
  <si>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</si>
  <si>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</si>
  <si>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</si>
  <si>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</si>
  <si>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</si>
  <si>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</si>
  <si>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</si>
  <si>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</si>
  <si>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</si>
  <si>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</si>
  <si>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</si>
  <si>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</si>
  <si>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</si>
  <si>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</si>
  <si>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</si>
  <si>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</si>
  <si>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</si>
  <si>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</si>
  <si>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</si>
  <si>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</si>
  <si>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</si>
  <si>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</si>
  <si>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</si>
  <si>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</si>
  <si>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</si>
  <si>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</si>
  <si>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</si>
  <si>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</si>
  <si>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</si>
  <si>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</si>
  <si>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</si>
  <si>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</si>
  <si>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</si>
  <si>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</si>
  <si>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</si>
  <si>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</si>
  <si>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</si>
  <si>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</si>
  <si>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</si>
  <si>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</si>
  <si>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</si>
  <si>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</si>
  <si>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</si>
  <si>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</si>
  <si>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</si>
  <si>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</si>
  <si>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</si>
  <si>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</si>
  <si>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</si>
  <si>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</si>
  <si>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</si>
  <si>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</si>
  <si>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</si>
  <si>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</si>
  <si>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</si>
  <si>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</si>
  <si>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</si>
  <si>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</si>
  <si>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</si>
  <si>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</si>
  <si>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</si>
  <si>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</si>
  <si>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</si>
  <si>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</si>
  <si>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</si>
  <si>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</si>
  <si>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</si>
  <si>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</si>
  <si>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</si>
  <si>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</si>
  <si>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</si>
  <si>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</si>
  <si>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</si>
  <si>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</si>
  <si>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</si>
  <si>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</si>
  <si>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</si>
  <si>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</si>
  <si>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</si>
  <si>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</si>
  <si>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</si>
  <si>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</si>
  <si>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</si>
  <si>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</si>
  <si>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</si>
  <si>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</si>
  <si>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</si>
  <si>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</si>
  <si>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</si>
  <si>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</si>
  <si>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</si>
  <si>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</si>
  <si>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</si>
  <si>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</si>
  <si>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</si>
  <si>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</si>
  <si>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</si>
  <si>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</si>
  <si>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</si>
  <si>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</si>
  <si>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</si>
  <si>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</si>
  <si>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</si>
  <si>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</si>
  <si>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</si>
  <si>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</si>
  <si>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</si>
  <si>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</si>
  <si>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</si>
  <si>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</si>
  <si>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</si>
  <si>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</si>
  <si>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</si>
  <si>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</si>
  <si>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</si>
  <si>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</si>
  <si>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</si>
  <si>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</si>
  <si>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</si>
  <si>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</si>
  <si>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</si>
  <si>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</si>
  <si>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</si>
  <si>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</si>
  <si>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</si>
  <si>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</si>
  <si>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</si>
  <si>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</si>
  <si>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</si>
  <si>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</si>
  <si>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</si>
  <si>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</si>
  <si>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</si>
  <si>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</si>
  <si>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</si>
  <si>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</si>
  <si>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</si>
  <si>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</si>
  <si>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</si>
  <si>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</si>
  <si>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</si>
  <si>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</si>
  <si>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</si>
  <si>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</si>
  <si>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</si>
  <si>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</si>
  <si>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</si>
  <si>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</si>
  <si>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</si>
  <si>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</si>
  <si>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</si>
  <si>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</si>
  <si>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</si>
  <si>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</si>
  <si>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</si>
  <si>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</si>
  <si>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</si>
  <si>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</si>
  <si>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</si>
  <si>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</si>
  <si>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</si>
  <si>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</si>
  <si>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</si>
  <si>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</si>
  <si>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</si>
  <si>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</si>
  <si>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</si>
  <si>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</si>
  <si>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</si>
  <si>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</si>
  <si>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</si>
  <si>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</si>
  <si>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</si>
  <si>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</si>
  <si>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</si>
  <si>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</si>
  <si>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</si>
  <si>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</si>
  <si>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</si>
  <si>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</si>
  <si>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</si>
  <si>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</si>
  <si>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</si>
  <si>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</si>
  <si>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</si>
  <si>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</si>
  <si>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</si>
  <si>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</si>
  <si>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</si>
  <si>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</si>
  <si>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</si>
  <si>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</si>
  <si>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</si>
  <si>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</si>
  <si>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</si>
  <si>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</si>
  <si>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</si>
  <si>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</si>
  <si>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</si>
  <si>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</si>
  <si>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</si>
  <si>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</si>
  <si>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</si>
  <si>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</si>
  <si>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</si>
  <si>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</si>
  <si>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</si>
  <si>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</si>
  <si>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</si>
  <si>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</si>
  <si>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</si>
  <si>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</si>
  <si>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</si>
  <si>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</si>
  <si>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</si>
  <si>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</si>
  <si>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</si>
  <si>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</si>
  <si>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</si>
  <si>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</si>
  <si>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</si>
  <si>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</si>
  <si>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</si>
  <si>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</si>
  <si>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</si>
  <si>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</si>
  <si>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</si>
  <si>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</si>
  <si>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</si>
  <si>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</si>
  <si>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</si>
  <si>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</si>
  <si>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</si>
  <si>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</si>
  <si>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</si>
  <si>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</si>
  <si>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</si>
  <si>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</si>
  <si>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</si>
  <si>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</si>
  <si>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</si>
  <si>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</si>
  <si>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</si>
  <si>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</si>
  <si>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</si>
  <si>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</si>
  <si>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</si>
  <si>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</si>
  <si>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</si>
  <si>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</si>
  <si>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</si>
  <si>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</si>
  <si>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</si>
  <si>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</si>
  <si>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</si>
  <si>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</si>
  <si>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</si>
  <si>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</si>
  <si>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</si>
  <si>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</si>
  <si>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</si>
  <si>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</si>
  <si>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</si>
  <si>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</si>
  <si>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</si>
  <si>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</si>
  <si>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</si>
  <si>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</si>
  <si>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</si>
  <si>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</si>
  <si>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</si>
  <si>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</si>
  <si>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</si>
  <si>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</si>
  <si>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</si>
  <si>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</si>
  <si>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</si>
  <si>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</si>
  <si>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</si>
  <si>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</si>
  <si>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</si>
  <si>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</si>
  <si>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</si>
  <si>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</si>
  <si>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</si>
  <si>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</si>
  <si>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</si>
  <si>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</si>
  <si>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</si>
  <si>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</si>
  <si>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</si>
  <si>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</si>
  <si>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</si>
  <si>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</si>
  <si>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</si>
  <si>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</si>
  <si>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</si>
  <si>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</si>
  <si>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</si>
  <si>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</si>
  <si>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</si>
  <si>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</si>
  <si>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</si>
  <si>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</si>
  <si>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</si>
  <si>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</si>
  <si>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</si>
  <si>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</si>
  <si>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</si>
  <si>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</si>
  <si>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</si>
  <si>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</si>
  <si>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</si>
  <si>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</si>
  <si>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</si>
  <si>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</si>
  <si>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</si>
  <si>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</si>
  <si>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</si>
  <si>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</si>
  <si>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</si>
  <si>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</si>
  <si>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</si>
  <si>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</si>
  <si>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</si>
  <si>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</si>
  <si>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</si>
  <si>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</si>
  <si>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</si>
  <si>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</si>
  <si>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</si>
  <si>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</si>
  <si>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</si>
  <si>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</si>
  <si>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</si>
  <si>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</si>
  <si>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</si>
  <si>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</si>
  <si>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</si>
  <si>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</si>
  <si>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</si>
  <si>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</si>
  <si>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</si>
  <si>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</si>
  <si>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</si>
  <si>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</si>
  <si>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</si>
  <si>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</si>
  <si>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</si>
  <si>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</si>
  <si>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</si>
  <si>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</si>
  <si>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</si>
  <si>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</si>
  <si>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</si>
  <si>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</si>
  <si>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</si>
  <si>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</si>
  <si>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</si>
  <si>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</si>
  <si>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</si>
  <si>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</si>
  <si>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</si>
  <si>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</si>
  <si>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</si>
  <si>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</si>
  <si>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</si>
  <si>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</si>
  <si>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</si>
  <si>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</si>
  <si>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</si>
  <si>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</si>
  <si>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</si>
  <si>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</si>
  <si>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</si>
  <si>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</si>
  <si>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</si>
  <si>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</si>
  <si>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</si>
  <si>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</si>
  <si>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</si>
  <si>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</si>
  <si>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</si>
  <si>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</si>
  <si>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</si>
  <si>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</si>
  <si>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</si>
  <si>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</si>
  <si>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</si>
  <si>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</si>
  <si>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</si>
  <si>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</si>
  <si>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</si>
  <si>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</si>
  <si>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</si>
  <si>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</si>
  <si>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</si>
  <si>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</si>
  <si>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</si>
  <si>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</si>
  <si>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</si>
  <si>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</si>
  <si>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</si>
  <si>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</si>
  <si>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</si>
  <si>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</si>
  <si>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</si>
  <si>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</si>
  <si>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</si>
  <si>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</si>
  <si>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</si>
  <si>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</si>
  <si>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</si>
  <si>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</si>
  <si>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</si>
  <si>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</si>
  <si>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</si>
  <si>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</si>
  <si>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</si>
  <si>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</si>
  <si>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</si>
  <si>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</si>
  <si>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</si>
  <si>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</si>
  <si>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</si>
  <si>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</si>
  <si>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</si>
  <si>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</si>
  <si>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</si>
  <si>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</si>
  <si>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</si>
  <si>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</si>
  <si>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</si>
  <si>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</si>
  <si>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</si>
  <si>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</si>
  <si>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</si>
  <si>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</si>
  <si>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</si>
  <si>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</si>
  <si>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</si>
  <si>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</si>
  <si>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</si>
  <si>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</si>
  <si>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</si>
  <si>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</si>
  <si>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</si>
  <si>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</si>
  <si>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</si>
  <si>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</si>
  <si>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</si>
  <si>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</si>
  <si>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</si>
  <si>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</si>
  <si>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</si>
  <si>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</si>
  <si>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</si>
  <si>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</si>
  <si>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</si>
  <si>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</si>
  <si>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</si>
  <si>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</si>
  <si>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</si>
  <si>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</si>
  <si>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</si>
  <si>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</si>
  <si>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</si>
  <si>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</si>
  <si>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</si>
  <si>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</si>
  <si>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</si>
  <si>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</si>
  <si>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</si>
  <si>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</si>
  <si>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</si>
  <si>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</si>
  <si>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</si>
  <si>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</si>
  <si>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</si>
  <si>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</si>
  <si>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</si>
  <si>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</si>
  <si>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</si>
  <si>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</si>
  <si>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</si>
  <si>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</si>
  <si>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</si>
  <si>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</si>
  <si>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</si>
  <si>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</si>
  <si>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</si>
  <si>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</si>
  <si>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</si>
  <si>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</si>
  <si>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</si>
  <si>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</si>
  <si>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</si>
  <si>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</si>
  <si>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</si>
  <si>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</si>
  <si>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</si>
  <si>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</si>
  <si>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</si>
  <si>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</si>
  <si>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</si>
  <si>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</si>
  <si>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</si>
  <si>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</si>
  <si>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</si>
  <si>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</si>
  <si>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</si>
  <si>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</si>
  <si>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</si>
  <si>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</si>
  <si>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</si>
  <si>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</si>
  <si>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</si>
  <si>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</si>
  <si>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</si>
  <si>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</si>
  <si>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</si>
  <si>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</si>
  <si>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</si>
  <si>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</si>
  <si>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</si>
  <si>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</si>
  <si>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</si>
  <si>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</si>
  <si>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</si>
  <si>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</si>
  <si>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</si>
  <si>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</si>
  <si>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</si>
  <si>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</si>
  <si>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</si>
  <si>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</si>
  <si>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</si>
  <si>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</si>
  <si>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</si>
  <si>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</si>
  <si>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</si>
  <si>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</si>
  <si>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</si>
  <si>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</si>
  <si>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</si>
  <si>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</si>
  <si>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</si>
  <si>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</si>
  <si>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</si>
  <si>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</si>
  <si>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</si>
  <si>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</si>
  <si>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</si>
  <si>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</si>
  <si>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</si>
  <si>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</si>
  <si>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</si>
  <si>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</si>
  <si>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</si>
  <si>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</si>
  <si>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</si>
  <si>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</si>
  <si>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</si>
  <si>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</si>
  <si>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</si>
  <si>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</si>
  <si>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</si>
  <si>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</si>
  <si>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</si>
  <si>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</si>
  <si>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</si>
  <si>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</si>
  <si>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</si>
  <si>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</si>
  <si>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</si>
  <si>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</si>
  <si>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</si>
  <si>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</si>
  <si>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</si>
  <si>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</si>
  <si>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</si>
  <si>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</si>
  <si>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</si>
  <si>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</si>
  <si>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</si>
  <si>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</si>
  <si>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</si>
  <si>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</si>
  <si>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</si>
  <si>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</si>
  <si>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</si>
  <si>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</si>
  <si>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</si>
  <si>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</si>
  <si>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</si>
  <si>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</si>
  <si>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</si>
  <si>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</si>
  <si>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</si>
  <si>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</si>
  <si>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</si>
  <si>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</si>
  <si>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</si>
  <si>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</si>
  <si>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</si>
  <si>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</si>
  <si>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</si>
  <si>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</si>
  <si>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</si>
  <si>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</si>
  <si>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</si>
  <si>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</si>
  <si>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</si>
  <si>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</si>
  <si>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</si>
  <si>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</si>
  <si>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</si>
  <si>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</si>
  <si>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</si>
  <si>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</si>
  <si>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</si>
  <si>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</si>
  <si>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</si>
  <si>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</si>
  <si>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</si>
  <si>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</si>
  <si>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</si>
  <si>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</si>
  <si>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</si>
  <si>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</si>
  <si>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</si>
  <si>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</si>
  <si>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</si>
  <si>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</si>
  <si>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</si>
  <si>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</si>
  <si>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</si>
  <si>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</si>
  <si>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</si>
  <si>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</si>
  <si>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</si>
  <si>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</si>
  <si>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</si>
  <si>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</si>
  <si>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</si>
  <si>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</si>
  <si>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</si>
  <si>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</si>
  <si>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</si>
  <si>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</si>
  <si>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</si>
  <si>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</si>
  <si>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</si>
  <si>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</si>
  <si>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</si>
  <si>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</si>
  <si>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</si>
  <si>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</si>
  <si>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</si>
  <si>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</si>
  <si>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</si>
  <si>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</si>
  <si>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</si>
  <si>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</si>
  <si>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</si>
  <si>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</si>
  <si>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</si>
  <si>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</si>
  <si>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</si>
  <si>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</si>
  <si>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</si>
  <si>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</si>
  <si>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</si>
  <si>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</si>
  <si>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</si>
  <si>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</si>
  <si>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</si>
  <si>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</si>
  <si>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</si>
  <si>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</si>
  <si>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</si>
  <si>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</si>
  <si>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</si>
  <si>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</si>
  <si>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</si>
  <si>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</si>
  <si>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</si>
  <si>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</si>
  <si>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</si>
  <si>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</si>
  <si>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</si>
  <si>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</si>
  <si>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</si>
  <si>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</si>
  <si>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</si>
  <si>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</si>
  <si>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</si>
  <si>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</si>
  <si>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</si>
  <si>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</si>
  <si>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</si>
  <si>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</si>
  <si>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</si>
  <si>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</si>
  <si>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</si>
  <si>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</si>
  <si>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</si>
  <si>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</si>
  <si>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</si>
  <si>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</si>
  <si>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</si>
  <si>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</si>
  <si>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</si>
  <si>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</si>
  <si>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</si>
  <si>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</si>
  <si>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</si>
  <si>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</si>
  <si>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</si>
  <si>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</si>
  <si>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</si>
  <si>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</si>
  <si>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</si>
  <si>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</si>
  <si>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</si>
  <si>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</si>
  <si>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</si>
  <si>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</si>
  <si>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</si>
  <si>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</si>
  <si>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</si>
  <si>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</si>
  <si>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</si>
  <si>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</si>
  <si>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</si>
  <si>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</si>
  <si>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</si>
  <si>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</si>
  <si>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</si>
  <si>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</si>
  <si>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</si>
  <si>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</si>
  <si>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</si>
  <si>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</si>
  <si>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</si>
  <si>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</si>
  <si>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</si>
  <si>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</si>
  <si>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</si>
  <si>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</si>
  <si>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</si>
  <si>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</si>
  <si>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</si>
  <si>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</si>
  <si>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</si>
  <si>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</si>
  <si>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</si>
  <si>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</si>
  <si>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</si>
  <si>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</si>
  <si>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</si>
  <si>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</si>
  <si>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</si>
  <si>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</si>
  <si>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</si>
  <si>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</si>
  <si>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</si>
  <si>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</si>
  <si>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</si>
  <si>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</si>
  <si>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</si>
  <si>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</si>
  <si>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</si>
  <si>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</si>
  <si>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</si>
  <si>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</si>
  <si>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</si>
  <si>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</si>
  <si>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</si>
  <si>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</si>
  <si>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</si>
  <si>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</si>
  <si>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</si>
  <si>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</si>
  <si>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</si>
  <si>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</si>
  <si>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</si>
  <si>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</si>
  <si>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</si>
  <si>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</si>
  <si>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</si>
  <si>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</si>
  <si>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</si>
  <si>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</si>
  <si>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</si>
  <si>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</si>
  <si>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</si>
  <si>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</si>
  <si>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</si>
  <si>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</si>
  <si>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</si>
  <si>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</si>
  <si>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</si>
  <si>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</si>
  <si>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</si>
  <si>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</si>
  <si>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</si>
  <si>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</si>
  <si>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</si>
  <si>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</si>
  <si>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</si>
  <si>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</si>
  <si>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</si>
  <si>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</si>
  <si>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</si>
  <si>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</si>
  <si>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</si>
  <si>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</si>
  <si>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</si>
  <si>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</si>
  <si>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</si>
  <si>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</si>
  <si>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</si>
  <si>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</si>
  <si>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</si>
  <si>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</si>
  <si>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</si>
  <si>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</si>
  <si>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</si>
  <si>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</si>
  <si>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</si>
  <si>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</si>
  <si>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</si>
  <si>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</si>
  <si>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</si>
  <si>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</si>
  <si>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</si>
  <si>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</si>
  <si>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</si>
  <si>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</si>
  <si>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</si>
  <si>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</si>
  <si>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</si>
  <si>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</si>
  <si>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</si>
  <si>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</si>
  <si>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</si>
  <si>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</si>
  <si>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</si>
  <si>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</si>
  <si>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</si>
  <si>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</si>
  <si>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</si>
  <si>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</si>
  <si>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</si>
  <si>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</si>
  <si>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</si>
  <si>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</si>
  <si>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</si>
  <si>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</si>
  <si>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</si>
  <si>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</si>
  <si>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</si>
  <si>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</si>
  <si>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</si>
  <si>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</si>
  <si>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</si>
  <si>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</si>
  <si>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</si>
  <si>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</si>
  <si>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</si>
  <si>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</si>
  <si>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</si>
  <si>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</si>
  <si>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</si>
  <si>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</si>
  <si>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</si>
  <si>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</si>
  <si>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</si>
  <si>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</si>
  <si>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</si>
  <si>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</si>
  <si>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</si>
  <si>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</si>
  <si>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</si>
  <si>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</si>
  <si>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</si>
  <si>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</si>
  <si>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</si>
  <si>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</si>
  <si>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</si>
  <si>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</si>
  <si>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</si>
  <si>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</si>
  <si>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</si>
  <si>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</si>
  <si>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</si>
  <si>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</si>
  <si>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</si>
  <si>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</si>
  <si>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</si>
  <si>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</si>
  <si>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</si>
  <si>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</si>
  <si>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</si>
  <si>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</si>
  <si>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</si>
  <si>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</si>
  <si>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</si>
  <si>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</si>
  <si>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</si>
  <si>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</si>
  <si>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</si>
  <si>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</si>
  <si>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</si>
  <si>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</si>
  <si>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</si>
  <si>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</si>
  <si>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</si>
  <si>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</si>
  <si>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</si>
  <si>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</si>
  <si>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</si>
  <si>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</si>
  <si>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</si>
  <si>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</si>
  <si>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</si>
  <si>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</si>
  <si>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</si>
  <si>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</si>
  <si>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</si>
  <si>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</si>
  <si>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</si>
  <si>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</si>
  <si>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</si>
  <si>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</si>
  <si>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</si>
  <si>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</si>
  <si>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</si>
  <si>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</si>
  <si>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</si>
  <si>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</si>
  <si>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</si>
  <si>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</si>
  <si>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</si>
  <si>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</si>
  <si>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</si>
  <si>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</si>
  <si>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</si>
  <si>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</si>
  <si>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</si>
  <si>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</si>
  <si>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</si>
  <si>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</si>
  <si>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</si>
  <si>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</si>
  <si>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</si>
  <si>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</si>
  <si>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</si>
  <si>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</si>
  <si>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</si>
  <si>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</si>
  <si>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</si>
  <si>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</si>
  <si>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</si>
  <si>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</si>
  <si>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</si>
  <si>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</si>
  <si>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</si>
  <si>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</si>
  <si>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</si>
  <si>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</si>
  <si>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</si>
  <si>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</si>
  <si>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</si>
  <si>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</si>
  <si>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</si>
  <si>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</si>
  <si>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</si>
  <si>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</si>
  <si>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</si>
  <si>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</si>
  <si>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</si>
  <si>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</si>
  <si>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</si>
  <si>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</si>
  <si>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</si>
  <si>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</si>
  <si>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</si>
  <si>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</si>
  <si>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</si>
  <si>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</si>
  <si>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</si>
  <si>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</si>
  <si>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</si>
  <si>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</si>
  <si>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</si>
  <si>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</si>
  <si>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</si>
  <si>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</si>
  <si>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</si>
  <si>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</si>
  <si>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</si>
  <si>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</si>
  <si>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</si>
  <si>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</si>
  <si>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</si>
  <si>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</si>
  <si>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</si>
  <si>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</si>
  <si>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</si>
  <si>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</si>
  <si>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</si>
  <si>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</si>
  <si>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</si>
  <si>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</si>
  <si>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</si>
  <si>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</si>
  <si>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</si>
  <si>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</si>
  <si>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</si>
  <si>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</si>
  <si>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</si>
  <si>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</si>
  <si>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</si>
  <si>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</si>
  <si>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</si>
  <si>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</si>
  <si>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</si>
  <si>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</si>
  <si>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</si>
  <si>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</si>
  <si>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</si>
  <si>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</si>
  <si>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</si>
  <si>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</si>
  <si>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</si>
  <si>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</si>
  <si>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</si>
  <si>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</si>
  <si>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</si>
  <si>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</si>
  <si>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</si>
  <si>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</si>
  <si>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</si>
  <si>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</si>
  <si>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</si>
  <si>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</si>
  <si>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</si>
  <si>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</si>
  <si>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</si>
  <si>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</si>
  <si>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</si>
  <si>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</si>
  <si>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</si>
  <si>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</si>
  <si>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</si>
  <si>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</si>
  <si>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</si>
  <si>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</si>
  <si>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</si>
  <si>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</si>
  <si>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</si>
  <si>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</si>
  <si>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</si>
  <si>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</si>
  <si>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</si>
  <si>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</si>
  <si>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</si>
  <si>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</si>
  <si>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</si>
  <si>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</si>
  <si>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</si>
  <si>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</si>
  <si>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</si>
  <si>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</si>
  <si>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</si>
  <si>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</si>
  <si>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</si>
  <si>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</si>
  <si>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</si>
  <si>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</si>
  <si>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</si>
  <si>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</si>
  <si>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</si>
  <si>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</si>
  <si>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</si>
  <si>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</si>
  <si>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</si>
  <si>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</si>
  <si>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</si>
  <si>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</si>
  <si>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</si>
  <si>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</si>
  <si>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</si>
  <si>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</si>
  <si>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</si>
  <si>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</si>
  <si>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</si>
  <si>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</si>
  <si>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</si>
  <si>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</si>
  <si>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</si>
  <si>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</si>
  <si>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</si>
  <si>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</si>
  <si>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</si>
  <si>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</si>
  <si>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</si>
  <si>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</si>
  <si>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</si>
  <si>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</si>
  <si>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</si>
  <si>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</si>
  <si>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</si>
  <si>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</si>
  <si>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</si>
  <si>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</si>
  <si>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</si>
  <si>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</si>
  <si>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</si>
  <si>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</si>
  <si>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</si>
  <si>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</si>
  <si>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</si>
  <si>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</si>
  <si>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</si>
  <si>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</si>
  <si>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</si>
  <si>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</si>
  <si>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</si>
  <si>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</si>
  <si>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</si>
  <si>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</si>
  <si>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</si>
  <si>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</si>
  <si>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</si>
  <si>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</si>
  <si>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</si>
  <si>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</si>
  <si>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</si>
  <si>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</si>
  <si>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</si>
  <si>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</si>
  <si>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</si>
  <si>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</si>
  <si>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</si>
  <si>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</si>
  <si>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</si>
  <si>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</si>
  <si>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</si>
  <si>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</si>
  <si>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</si>
  <si>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</si>
  <si>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</si>
  <si>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</si>
  <si>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</si>
  <si>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</si>
  <si>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</si>
  <si>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</si>
  <si>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</si>
  <si>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</si>
  <si>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</si>
  <si>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</si>
  <si>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</si>
  <si>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</si>
  <si>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</si>
  <si>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</si>
  <si>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</si>
  <si>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</si>
  <si>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</si>
  <si>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</si>
  <si>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</si>
  <si>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</si>
  <si>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</si>
  <si>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</si>
  <si>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</si>
  <si>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</si>
  <si>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</si>
  <si>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</si>
  <si>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</si>
  <si>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</si>
  <si>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</si>
  <si>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</si>
  <si>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</si>
  <si>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</si>
  <si>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</si>
  <si>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</si>
  <si>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</si>
  <si>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</si>
  <si>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</si>
  <si>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</si>
  <si>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</si>
  <si>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</si>
  <si>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</si>
  <si>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</si>
  <si>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</si>
  <si>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</si>
  <si>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</si>
  <si>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</si>
  <si>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</si>
  <si>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</si>
  <si>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</si>
  <si>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</si>
  <si>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</si>
  <si>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</si>
  <si>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</si>
  <si>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</si>
  <si>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</si>
  <si>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</si>
  <si>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</si>
  <si>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</si>
  <si>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</si>
  <si>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</si>
  <si>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</si>
  <si>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</si>
  <si>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</si>
  <si>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</si>
  <si>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</si>
  <si>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</si>
  <si>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</si>
  <si>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</si>
  <si>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</si>
  <si>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</si>
  <si>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</si>
  <si>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</si>
  <si>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</si>
  <si>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</si>
  <si>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</si>
  <si>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</si>
  <si>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</si>
  <si>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</si>
  <si>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</si>
  <si>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</si>
  <si>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</si>
  <si>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</si>
  <si>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</si>
  <si>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</si>
  <si>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</si>
  <si>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</si>
  <si>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</si>
  <si>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</si>
  <si>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</si>
  <si>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</si>
  <si>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</si>
  <si>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</si>
  <si>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</si>
  <si>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</si>
  <si>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</si>
  <si>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</si>
  <si>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</si>
  <si>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</si>
  <si>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</si>
  <si>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</si>
  <si>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</si>
  <si>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</si>
  <si>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</si>
  <si>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</si>
  <si>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</si>
  <si>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</si>
  <si>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</si>
  <si>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</si>
  <si>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</si>
  <si>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</si>
  <si>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</si>
  <si>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</si>
  <si>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</si>
  <si>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</si>
  <si>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</si>
  <si>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</si>
  <si>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</si>
  <si>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</si>
  <si>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</si>
  <si>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</si>
  <si>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</si>
  <si>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</si>
  <si>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</si>
  <si>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</si>
  <si>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</si>
  <si>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</si>
  <si>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</si>
  <si>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</si>
  <si>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</si>
  <si>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</si>
  <si>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</si>
  <si>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</si>
  <si>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</si>
  <si>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</si>
  <si>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</si>
  <si>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</si>
  <si>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</si>
  <si>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</si>
  <si>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</si>
  <si>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</si>
  <si>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</si>
  <si>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</si>
  <si>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</si>
  <si>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</si>
  <si>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</si>
  <si>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</si>
  <si>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</si>
  <si>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</si>
  <si>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</si>
  <si>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</si>
  <si>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</si>
  <si>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</si>
  <si>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</si>
  <si>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</si>
  <si>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</si>
  <si>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</si>
  <si>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</si>
  <si>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</si>
  <si>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</si>
  <si>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</si>
  <si>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</si>
  <si>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</si>
  <si>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</si>
  <si>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</si>
  <si>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</si>
  <si>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</si>
  <si>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</si>
  <si>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</si>
  <si>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</si>
  <si>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</si>
  <si>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</si>
  <si>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</si>
  <si>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</si>
  <si>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</si>
  <si>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</si>
  <si>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</si>
  <si>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</si>
  <si>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</si>
  <si>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</si>
  <si>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</si>
  <si>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</si>
  <si>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</si>
  <si>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</si>
  <si>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</si>
  <si>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</si>
  <si>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</si>
  <si>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</si>
  <si>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</si>
  <si>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</si>
  <si>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</si>
  <si>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</si>
  <si>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</si>
  <si>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</si>
  <si>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</si>
  <si>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</si>
  <si>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</si>
  <si>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</si>
  <si>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</si>
  <si>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</si>
  <si>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</si>
  <si>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</si>
  <si>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</si>
  <si>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</si>
  <si>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</si>
  <si>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</si>
  <si>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</si>
  <si>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</si>
  <si>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</si>
  <si>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</si>
  <si>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</si>
  <si>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</si>
  <si>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</si>
  <si>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</si>
  <si>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</si>
  <si>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</si>
  <si>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</si>
  <si>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</si>
  <si>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</si>
  <si>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</si>
  <si>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</si>
  <si>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</si>
  <si>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</si>
  <si>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</si>
  <si>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</si>
  <si>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</si>
  <si>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</si>
  <si>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</si>
  <si>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</si>
  <si>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</si>
  <si>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</si>
  <si>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</si>
  <si>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</si>
  <si>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</si>
  <si>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</si>
  <si>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</si>
  <si>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</si>
  <si>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</si>
  <si>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</si>
  <si>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</si>
  <si>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</si>
  <si>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</si>
  <si>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</si>
  <si>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</si>
  <si>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</si>
  <si>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</si>
  <si>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</si>
  <si>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</si>
  <si>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</si>
  <si>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</si>
  <si>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</si>
  <si>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</si>
  <si>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</si>
  <si>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</si>
  <si>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</si>
  <si>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</si>
  <si>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</si>
  <si>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</si>
  <si>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</si>
  <si>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</si>
  <si>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</si>
  <si>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</si>
  <si>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</si>
  <si>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</si>
  <si>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</si>
  <si>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</si>
  <si>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</si>
  <si>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</si>
  <si>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</si>
  <si>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</si>
  <si>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</si>
  <si>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</si>
  <si>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</si>
  <si>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</si>
  <si>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</si>
  <si>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</si>
  <si>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</si>
  <si>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</si>
  <si>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</si>
  <si>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</si>
  <si>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</si>
  <si>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</si>
  <si>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</si>
  <si>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</si>
  <si>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</si>
  <si>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</si>
  <si>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</si>
  <si>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</si>
  <si>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</si>
  <si>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</si>
  <si>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</si>
  <si>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</si>
  <si>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</si>
  <si>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</si>
  <si>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</si>
  <si>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</si>
  <si>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</si>
  <si>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</si>
  <si>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</si>
  <si>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</si>
  <si>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</si>
  <si>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</si>
  <si>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</si>
  <si>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</si>
  <si>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</si>
  <si>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</si>
  <si>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</si>
  <si>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</si>
  <si>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</si>
  <si>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</si>
  <si>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</si>
  <si>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</si>
  <si>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</si>
  <si>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</si>
  <si>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</si>
  <si>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</si>
  <si>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</si>
  <si>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</si>
  <si>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</si>
  <si>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</si>
  <si>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</si>
  <si>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</si>
  <si>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</si>
  <si>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</si>
  <si>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</si>
  <si>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</si>
  <si>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</si>
  <si>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</si>
  <si>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</si>
  <si>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</si>
  <si>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</si>
  <si>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</si>
  <si>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</si>
  <si>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</si>
  <si>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</si>
  <si>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</si>
  <si>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</si>
  <si>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</si>
  <si>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</si>
  <si>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</si>
  <si>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</si>
  <si>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</si>
  <si>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</si>
  <si>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</si>
  <si>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</si>
  <si>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</si>
  <si>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</si>
  <si>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</si>
  <si>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</si>
  <si>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</si>
  <si>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</si>
  <si>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</si>
  <si>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</si>
  <si>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</si>
  <si>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</si>
  <si>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</si>
  <si>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</si>
  <si>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</si>
  <si>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</si>
  <si>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</si>
  <si>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</si>
  <si>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</si>
  <si>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</si>
  <si>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</si>
  <si>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</si>
  <si>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</si>
  <si>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</si>
  <si>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</si>
  <si>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</si>
  <si>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</si>
  <si>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</si>
  <si>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</si>
  <si>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</si>
  <si>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</si>
  <si>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</si>
  <si>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</si>
  <si>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</si>
  <si>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</si>
  <si>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</si>
  <si>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</si>
  <si>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</si>
  <si>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</si>
  <si>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</si>
  <si>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</si>
  <si>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</si>
  <si>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</si>
  <si>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</si>
  <si>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</si>
  <si>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</si>
  <si>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</si>
  <si>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</si>
  <si>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</si>
  <si>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</si>
  <si>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</si>
  <si>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</si>
  <si>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</si>
  <si>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</si>
  <si>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</si>
  <si>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</si>
  <si>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</si>
  <si>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</si>
  <si>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</si>
  <si>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</si>
  <si>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</si>
  <si>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</si>
  <si>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</si>
  <si>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</si>
  <si>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</si>
  <si>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</si>
  <si>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</si>
  <si>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</si>
  <si>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</si>
  <si>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</si>
  <si>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</si>
  <si>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</si>
  <si>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</si>
  <si>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</si>
  <si>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</si>
  <si>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</si>
  <si>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</si>
  <si>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</si>
  <si>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</si>
  <si>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</si>
  <si>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</si>
  <si>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</si>
  <si>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</si>
  <si>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</si>
  <si>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</si>
  <si>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</si>
  <si>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</si>
  <si>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</si>
  <si>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</si>
  <si>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</si>
  <si>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</si>
  <si>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</si>
  <si>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</si>
  <si>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</si>
  <si>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</si>
  <si>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</si>
  <si>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</si>
  <si>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</si>
  <si>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</si>
  <si>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</si>
  <si>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</si>
  <si>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</si>
  <si>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</si>
  <si>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</si>
  <si>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</si>
  <si>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</si>
  <si>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</si>
  <si>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</si>
  <si>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</si>
  <si>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</si>
  <si>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</si>
  <si>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</si>
  <si>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</si>
  <si>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</si>
  <si>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</si>
  <si>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</si>
  <si>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</si>
  <si>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</si>
  <si>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</si>
  <si>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</si>
  <si>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</si>
  <si>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</si>
  <si>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</si>
  <si>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</si>
  <si>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</si>
  <si>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</si>
  <si>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</si>
  <si>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</si>
  <si>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</si>
  <si>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</si>
  <si>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</si>
  <si>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</si>
  <si>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</si>
  <si>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</si>
  <si>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</si>
  <si>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</si>
  <si>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</si>
  <si>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</si>
  <si>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</si>
  <si>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</si>
  <si>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</si>
  <si>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</si>
  <si>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</si>
  <si>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</si>
  <si>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</si>
  <si>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</si>
  <si>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</si>
  <si>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</si>
  <si>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</si>
  <si>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</si>
  <si>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</si>
  <si>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</si>
  <si>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</si>
  <si>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</si>
  <si>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</si>
  <si>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</si>
  <si>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</si>
  <si>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</si>
  <si>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</si>
  <si>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</si>
  <si>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</si>
  <si>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</si>
  <si>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</si>
  <si>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</si>
  <si>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</si>
  <si>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</si>
  <si>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</si>
  <si>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</si>
  <si>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</si>
  <si>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</si>
  <si>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</si>
  <si>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</si>
  <si>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</si>
  <si>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</si>
  <si>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</si>
  <si>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</si>
  <si>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</si>
  <si>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</si>
  <si>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</si>
  <si>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</si>
  <si>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</si>
  <si>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</si>
  <si>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</si>
  <si>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</si>
  <si>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</si>
  <si>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</si>
  <si>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</si>
  <si>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</si>
  <si>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</si>
  <si>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</si>
  <si>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</si>
  <si>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</si>
  <si>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</si>
  <si>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</si>
  <si>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</si>
  <si>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</si>
  <si>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</si>
  <si>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</si>
  <si>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</si>
  <si>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</si>
  <si>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</si>
  <si>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</si>
  <si>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</si>
  <si>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</si>
  <si>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</si>
  <si>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</si>
  <si>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</si>
  <si>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</si>
  <si>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</si>
  <si>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</si>
  <si>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</si>
  <si>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</si>
  <si>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</si>
  <si>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</si>
  <si>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</si>
  <si>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</si>
  <si>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</si>
  <si>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</si>
  <si>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</si>
  <si>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</si>
  <si>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</si>
  <si>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</si>
  <si>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</si>
  <si>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</si>
  <si>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</si>
  <si>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</si>
  <si>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</si>
  <si>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</si>
  <si>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</si>
  <si>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</si>
  <si>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</si>
  <si>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</si>
  <si>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</si>
  <si>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</si>
  <si>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</si>
  <si>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</si>
  <si>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</si>
  <si>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</si>
  <si>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</si>
  <si>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</si>
  <si>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</si>
  <si>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</si>
  <si>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</si>
  <si>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</si>
  <si>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</si>
  <si>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</si>
  <si>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</si>
  <si>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</si>
  <si>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</si>
  <si>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</si>
  <si>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</si>
  <si>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</si>
  <si>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</si>
  <si>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</si>
  <si>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</si>
  <si>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</si>
  <si>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</si>
  <si>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</si>
  <si>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</si>
  <si>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</si>
  <si>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</si>
  <si>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</si>
  <si>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</si>
  <si>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</si>
  <si>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</si>
  <si>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</si>
  <si>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</si>
  <si>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</si>
  <si>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</si>
  <si>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</si>
  <si>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</si>
  <si>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</si>
  <si>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</si>
  <si>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</si>
  <si>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</si>
  <si>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</si>
  <si>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</si>
  <si>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</si>
  <si>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</si>
  <si>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</si>
  <si>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</si>
  <si>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</si>
  <si>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</si>
  <si>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</si>
  <si>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</si>
  <si>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</si>
  <si>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</si>
  <si>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</si>
  <si>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</si>
  <si>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</si>
  <si>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</si>
  <si>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</si>
  <si>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</si>
  <si>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</si>
  <si>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</si>
  <si>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</si>
  <si>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</si>
  <si>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</si>
  <si>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</si>
  <si>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</si>
  <si>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</si>
  <si>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</si>
  <si>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</si>
  <si>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</si>
  <si>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</si>
  <si>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</si>
  <si>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</si>
  <si>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</si>
  <si>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</si>
  <si>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</si>
  <si>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</si>
  <si>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</si>
  <si>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</si>
  <si>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</si>
  <si>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</si>
  <si>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</si>
  <si>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</si>
  <si>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</si>
  <si>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</si>
  <si>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</si>
  <si>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</si>
  <si>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</si>
  <si>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</si>
  <si>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</si>
  <si>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</si>
  <si>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</si>
  <si>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</si>
  <si>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</si>
  <si>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</si>
  <si>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</si>
  <si>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</si>
  <si>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</si>
  <si>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</si>
  <si>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</si>
  <si>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</si>
  <si>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</si>
  <si>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</si>
  <si>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</si>
  <si>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</si>
  <si>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</si>
  <si>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</si>
  <si>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</si>
  <si>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</si>
  <si>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</si>
  <si>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</si>
  <si>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</si>
  <si>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</si>
  <si>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</si>
  <si>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</si>
  <si>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</si>
  <si>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</si>
  <si>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</si>
  <si>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</si>
  <si>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</si>
  <si>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</si>
  <si>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</si>
  <si>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</si>
  <si>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</si>
  <si>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</si>
  <si>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</si>
  <si>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</si>
  <si>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</si>
  <si>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</si>
  <si>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</si>
  <si>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</si>
  <si>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</si>
  <si>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</si>
  <si>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</si>
  <si>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</si>
  <si>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</si>
  <si>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</si>
  <si>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</si>
  <si>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</si>
  <si>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</si>
  <si>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</si>
  <si>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</si>
  <si>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</si>
  <si>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</si>
  <si>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</si>
  <si>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</si>
  <si>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</si>
  <si>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</si>
  <si>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</si>
  <si>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</si>
  <si>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</si>
  <si>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</si>
  <si>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</si>
  <si>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</si>
  <si>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</si>
  <si>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</si>
  <si>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</si>
  <si>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</si>
  <si>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</si>
  <si>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</si>
  <si>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</si>
  <si>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</si>
  <si>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</si>
  <si>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</si>
  <si>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</si>
  <si>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</si>
  <si>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</si>
  <si>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</si>
  <si>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</si>
  <si>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</si>
  <si>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</si>
  <si>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</si>
  <si>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</si>
  <si>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</si>
  <si>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</si>
  <si>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</si>
  <si>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</si>
  <si>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</si>
  <si>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</si>
  <si>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</si>
  <si>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</si>
  <si>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</si>
  <si>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</si>
  <si>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</si>
  <si>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</si>
  <si>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</si>
  <si>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</si>
  <si>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</si>
  <si>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</si>
  <si>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</si>
  <si>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</si>
  <si>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</si>
  <si>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</si>
  <si>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</si>
  <si>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</si>
  <si>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</si>
  <si>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</si>
  <si>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</si>
  <si>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</si>
  <si>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</si>
  <si>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</si>
  <si>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</si>
  <si>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</si>
  <si>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</si>
  <si>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</si>
  <si>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</si>
  <si>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</si>
  <si>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</si>
  <si>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</si>
  <si>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</si>
  <si>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</si>
  <si>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</si>
  <si>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</si>
  <si>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</si>
  <si>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</si>
  <si>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</si>
  <si>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</si>
  <si>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</si>
  <si>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</si>
  <si>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</si>
  <si>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</si>
  <si>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</si>
  <si>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</si>
  <si>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</si>
  <si>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</si>
  <si>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</si>
  <si>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</si>
  <si>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</si>
  <si>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</si>
  <si>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</si>
  <si>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</si>
  <si>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</si>
  <si>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</si>
  <si>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</si>
  <si>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</si>
  <si>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</si>
  <si>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</si>
  <si>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</si>
  <si>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</si>
  <si>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</si>
  <si>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</si>
  <si>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</si>
  <si>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</si>
  <si>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</si>
  <si>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</si>
  <si>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</si>
  <si>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</si>
  <si>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</si>
  <si>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</si>
  <si>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</si>
  <si>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</si>
  <si>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</si>
  <si>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</si>
  <si>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</si>
  <si>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</si>
  <si>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</si>
  <si>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</si>
  <si>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</si>
  <si>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</si>
  <si>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</si>
  <si>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</si>
  <si>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</si>
  <si>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</si>
  <si>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</si>
  <si>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</si>
  <si>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</si>
  <si>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</si>
  <si>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</si>
  <si>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</si>
  <si>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</si>
  <si>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</si>
  <si>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</si>
  <si>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</si>
  <si>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</si>
  <si>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</si>
  <si>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</si>
  <si>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</si>
  <si>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</si>
  <si>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</si>
  <si>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</si>
  <si>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</si>
  <si>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</si>
  <si>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</si>
  <si>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</si>
  <si>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</si>
  <si>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</si>
  <si>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</si>
  <si>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</si>
  <si>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</si>
  <si>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</si>
  <si>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</si>
  <si>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</si>
  <si>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</si>
  <si>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</si>
  <si>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</si>
  <si>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</si>
  <si>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</si>
  <si>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</si>
  <si>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</si>
  <si>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</si>
  <si>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</si>
  <si>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</si>
  <si>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</si>
  <si>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</si>
  <si>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</si>
  <si>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</si>
  <si>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</si>
  <si>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</si>
  <si>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</si>
  <si>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</si>
  <si>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</si>
  <si>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</si>
  <si>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</si>
  <si>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</si>
  <si>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</si>
  <si>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</si>
  <si>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</si>
  <si>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</si>
  <si>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</si>
  <si>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</si>
  <si>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</si>
  <si>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</si>
  <si>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</si>
  <si>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</si>
  <si>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</si>
  <si>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</si>
  <si>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</si>
  <si>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</si>
  <si>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</si>
  <si>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</si>
  <si>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</si>
  <si>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</si>
  <si>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</si>
  <si>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</si>
  <si>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</si>
  <si>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</si>
  <si>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</si>
  <si>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</si>
  <si>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</si>
  <si>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</si>
  <si>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</si>
  <si>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</si>
  <si>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</si>
  <si>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</si>
  <si>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</si>
  <si>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</si>
  <si>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</si>
  <si>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</si>
  <si>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</si>
  <si>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</si>
  <si>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</si>
  <si>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</si>
  <si>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</si>
  <si>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</si>
  <si>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</si>
  <si>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</si>
  <si>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</si>
  <si>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</si>
  <si>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</si>
  <si>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</si>
  <si>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</si>
  <si>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</si>
  <si>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</si>
  <si>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</si>
  <si>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</si>
  <si>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</si>
  <si>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</si>
  <si>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</si>
  <si>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</si>
  <si>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</si>
  <si>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</si>
  <si>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</si>
  <si>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</si>
  <si>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</si>
  <si>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</si>
  <si>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</si>
  <si>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</si>
  <si>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</si>
  <si>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</si>
  <si>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</si>
  <si>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</si>
  <si>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</si>
  <si>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</si>
  <si>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</si>
  <si>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</si>
  <si>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</si>
  <si>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</si>
  <si>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</si>
  <si>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</si>
  <si>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</si>
  <si>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</si>
  <si>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</si>
  <si>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</si>
  <si>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</si>
  <si>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</si>
  <si>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</si>
  <si>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</si>
  <si>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</si>
  <si>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</si>
  <si>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</si>
  <si>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</si>
  <si>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</si>
  <si>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</si>
  <si>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</si>
  <si>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</si>
  <si>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</si>
  <si>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</si>
  <si>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</si>
  <si>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</si>
  <si>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</si>
  <si>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</si>
  <si>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</si>
  <si>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</si>
  <si>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</si>
  <si>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</si>
  <si>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</si>
  <si>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</si>
  <si>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</si>
  <si>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</si>
  <si>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</si>
  <si>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</si>
  <si>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</si>
  <si>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</si>
  <si>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</si>
  <si>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</si>
  <si>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</si>
  <si>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</si>
  <si>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</si>
  <si>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</si>
  <si>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</si>
  <si>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</si>
  <si>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</si>
  <si>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</si>
  <si>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</si>
  <si>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</si>
  <si>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</si>
  <si>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</si>
  <si>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</si>
  <si>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</si>
  <si>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</si>
  <si>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</si>
  <si>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</si>
  <si>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</si>
  <si>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</si>
  <si>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</si>
  <si>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</si>
  <si>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</si>
  <si>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</si>
  <si>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</si>
  <si>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</si>
  <si>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</si>
  <si>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</si>
  <si>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</si>
  <si>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</si>
  <si>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</si>
  <si>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</si>
  <si>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</si>
  <si>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</si>
  <si>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</si>
  <si>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</si>
  <si>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</si>
  <si>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</si>
  <si>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</si>
  <si>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</si>
  <si>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</si>
  <si>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</si>
  <si>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</si>
  <si>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</si>
  <si>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</si>
  <si>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</si>
  <si>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</si>
  <si>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</si>
  <si>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</si>
  <si>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</si>
  <si>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</si>
  <si>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</si>
  <si>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</si>
  <si>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</si>
  <si>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</si>
  <si>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</si>
  <si>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</si>
  <si>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</si>
  <si>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</si>
  <si>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</si>
  <si>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</si>
  <si>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</si>
  <si>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</si>
  <si>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</si>
  <si>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</si>
  <si>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</si>
  <si>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</si>
  <si>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</si>
  <si>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</si>
  <si>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</si>
  <si>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</si>
  <si>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</si>
  <si>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</si>
  <si>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</si>
  <si>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</si>
  <si>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</si>
  <si>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</si>
  <si>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</si>
  <si>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</si>
  <si>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</si>
  <si>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</si>
  <si>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</si>
  <si>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</si>
  <si>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</si>
  <si>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</si>
  <si>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</si>
  <si>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</si>
  <si>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</si>
  <si>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</si>
  <si>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</si>
  <si>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</si>
  <si>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</si>
  <si>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</si>
  <si>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</si>
  <si>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</si>
  <si>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</si>
  <si>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</si>
  <si>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</si>
  <si>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</si>
  <si>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</si>
  <si>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</si>
  <si>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</si>
  <si>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</si>
  <si>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</si>
  <si>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</si>
  <si>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</si>
  <si>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</si>
  <si>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</si>
  <si>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</si>
  <si>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</si>
  <si>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</si>
  <si>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</si>
  <si>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</si>
  <si>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</si>
  <si>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</si>
  <si>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</si>
  <si>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</si>
  <si>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</si>
  <si>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</si>
  <si>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</si>
  <si>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</si>
  <si>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</si>
  <si>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</si>
  <si>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</si>
  <si>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</si>
  <si>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</si>
  <si>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</si>
  <si>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</si>
  <si>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</si>
  <si>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</si>
  <si>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</si>
  <si>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</si>
  <si>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</si>
  <si>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</si>
  <si>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</si>
  <si>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</si>
  <si>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</si>
  <si>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</si>
  <si>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</si>
  <si>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</si>
  <si>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</si>
  <si>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</si>
  <si>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</si>
  <si>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</si>
  <si>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</si>
  <si>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</si>
  <si>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</si>
  <si>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</si>
  <si>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</si>
  <si>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</si>
  <si>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</si>
  <si>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</si>
  <si>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</si>
  <si>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</si>
  <si>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</si>
  <si>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</si>
  <si>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</si>
  <si>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</si>
  <si>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</si>
  <si>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</si>
  <si>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</si>
  <si>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</si>
  <si>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</si>
  <si>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</si>
  <si>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</si>
  <si>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</si>
  <si>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</si>
  <si>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</si>
  <si>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</si>
  <si>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</si>
  <si>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</si>
  <si>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</si>
  <si>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</si>
  <si>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</si>
  <si>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</si>
  <si>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</si>
  <si>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</si>
  <si>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</si>
  <si>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</si>
  <si>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</si>
  <si>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</si>
  <si>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</si>
  <si>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</si>
  <si>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</si>
  <si>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</si>
  <si>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</si>
  <si>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</si>
  <si>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</si>
  <si>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</si>
  <si>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</si>
  <si>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</si>
  <si>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</si>
  <si>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</si>
  <si>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</si>
  <si>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</si>
  <si>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</si>
  <si>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</si>
  <si>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</si>
  <si>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</si>
  <si>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</si>
  <si>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</si>
  <si>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</si>
  <si>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</si>
  <si>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</si>
  <si>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</si>
  <si>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</si>
  <si>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</si>
  <si>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</si>
  <si>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</si>
  <si>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</si>
  <si>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</si>
  <si>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</si>
  <si>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</si>
  <si>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</si>
  <si>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</si>
  <si>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</si>
  <si>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</si>
  <si>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</si>
  <si>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</si>
  <si>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</si>
  <si>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</si>
  <si>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</si>
  <si>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</si>
  <si>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</si>
  <si>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</si>
  <si>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</si>
  <si>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</si>
  <si>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</si>
  <si>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</si>
  <si>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</si>
  <si>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</si>
  <si>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</si>
  <si>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</si>
  <si>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</si>
  <si>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</si>
  <si>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</si>
  <si>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</si>
  <si>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</si>
  <si>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</si>
  <si>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</si>
  <si>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</si>
  <si>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</si>
  <si>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</si>
  <si>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</si>
  <si>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</si>
  <si>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</si>
  <si>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</si>
  <si>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</si>
  <si>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</si>
  <si>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</si>
  <si>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</si>
  <si>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</si>
  <si>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</si>
  <si>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</si>
  <si>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</si>
  <si>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</si>
  <si>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</si>
  <si>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</si>
  <si>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</si>
  <si>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</si>
  <si>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</si>
  <si>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</si>
  <si>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</si>
  <si>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</si>
  <si>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</si>
  <si>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</si>
  <si>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</si>
  <si>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</si>
  <si>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</si>
  <si>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</si>
  <si>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</si>
  <si>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</si>
  <si>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</si>
  <si>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</si>
  <si>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</si>
  <si>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</si>
  <si>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</si>
  <si>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</si>
  <si>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</si>
  <si>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</si>
  <si>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</si>
  <si>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</si>
  <si>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</si>
  <si>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</si>
  <si>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</si>
  <si>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</si>
  <si>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</si>
  <si>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</si>
  <si>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</si>
  <si>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</si>
  <si>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</si>
  <si>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</si>
  <si>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</si>
  <si>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</si>
  <si>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</si>
  <si>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</si>
  <si>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</si>
  <si>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</si>
  <si>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</si>
  <si>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</si>
  <si>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</si>
  <si>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</si>
  <si>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</si>
  <si>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</si>
  <si>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</si>
  <si>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</si>
  <si>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</si>
  <si>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</si>
  <si>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</si>
  <si>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</si>
  <si>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</si>
  <si>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</si>
  <si>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</si>
  <si>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</si>
  <si>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</si>
  <si>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</si>
  <si>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</si>
  <si>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</si>
  <si>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</si>
  <si>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</si>
  <si>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</si>
  <si>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</si>
  <si>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</si>
  <si>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</si>
  <si>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</si>
  <si>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</si>
  <si>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</si>
  <si>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</si>
  <si>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</si>
  <si>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</si>
  <si>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</si>
  <si>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</si>
  <si>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</si>
  <si>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</si>
  <si>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</si>
  <si>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</si>
  <si>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</si>
  <si>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</si>
  <si>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</si>
  <si>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</si>
  <si>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</si>
  <si>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</si>
  <si>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</si>
  <si>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</si>
  <si>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</si>
  <si>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</si>
  <si>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</si>
  <si>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</si>
  <si>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</si>
  <si>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</si>
  <si>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</si>
  <si>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</si>
  <si>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</si>
  <si>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</si>
  <si>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</si>
  <si>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</si>
  <si>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</si>
  <si>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</si>
  <si>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</si>
  <si>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</si>
  <si>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</si>
  <si>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</si>
  <si>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</si>
  <si>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</si>
  <si>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</si>
  <si>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</si>
  <si>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</si>
  <si>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</si>
  <si>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</si>
  <si>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</si>
  <si>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</si>
  <si>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</si>
  <si>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</si>
  <si>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</si>
  <si>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</si>
  <si>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</si>
  <si>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</si>
  <si>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</si>
  <si>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</si>
  <si>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</si>
  <si>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</si>
  <si>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</si>
  <si>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</si>
  <si>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</si>
  <si>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</si>
  <si>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</si>
  <si>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</si>
  <si>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</si>
  <si>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</si>
  <si>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</si>
  <si>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</si>
  <si>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</si>
  <si>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</si>
  <si>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</si>
  <si>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</si>
  <si>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</si>
  <si>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</si>
  <si>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</si>
  <si>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</si>
  <si>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</si>
  <si>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</si>
  <si>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</si>
  <si>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</si>
  <si>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</si>
  <si>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</si>
  <si>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</si>
  <si>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</si>
  <si>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</si>
  <si>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</si>
  <si>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</si>
  <si>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</si>
  <si>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</si>
  <si>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</si>
  <si>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</si>
  <si>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</si>
  <si>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</si>
  <si>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</si>
  <si>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</si>
  <si>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</si>
  <si>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</si>
  <si>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</si>
  <si>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</si>
  <si>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</si>
  <si>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</si>
  <si>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</si>
  <si>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</si>
  <si>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</si>
  <si>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</si>
  <si>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</si>
  <si>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</si>
  <si>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</si>
  <si>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</si>
  <si>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</si>
  <si>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</si>
  <si>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</si>
  <si>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</si>
  <si>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</si>
  <si>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</si>
  <si>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</si>
  <si>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</si>
  <si>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</si>
  <si>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</si>
  <si>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</si>
  <si>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</si>
  <si>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</si>
  <si>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</si>
  <si>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</si>
  <si>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</si>
  <si>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</si>
  <si>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</si>
  <si>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</si>
  <si>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</si>
  <si>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</si>
  <si>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</si>
  <si>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</si>
  <si>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</si>
  <si>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</si>
  <si>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</si>
  <si>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</si>
  <si>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</si>
  <si>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</si>
  <si>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</si>
  <si>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</si>
  <si>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</si>
  <si>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</si>
  <si>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</si>
  <si>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</si>
  <si>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</si>
  <si>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</si>
  <si>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</si>
  <si>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</si>
  <si>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</si>
  <si>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</si>
  <si>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</si>
  <si>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</si>
  <si>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</si>
  <si>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</si>
  <si>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</si>
  <si>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</si>
  <si>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</si>
  <si>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</si>
  <si>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</si>
  <si>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</si>
  <si>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</si>
  <si>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</si>
  <si>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</si>
  <si>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</si>
  <si>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</si>
  <si>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</si>
  <si>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</si>
  <si>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</si>
  <si>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</si>
  <si>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</si>
  <si>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</si>
  <si>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</si>
  <si>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</si>
  <si>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</si>
  <si>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</si>
  <si>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</si>
  <si>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</si>
  <si>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</si>
  <si>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</si>
  <si>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</si>
  <si>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</si>
  <si>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</si>
  <si>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</si>
  <si>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</si>
  <si>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</si>
  <si>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</si>
  <si>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</si>
  <si>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</si>
  <si>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</si>
  <si>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</si>
  <si>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</si>
  <si>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</si>
  <si>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</si>
  <si>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</si>
  <si>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</si>
  <si>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</si>
  <si>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</si>
  <si>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</si>
  <si>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</si>
  <si>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</si>
  <si>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</si>
  <si>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</si>
  <si>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</si>
  <si>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</si>
  <si>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</si>
  <si>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</si>
  <si>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</si>
  <si>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</si>
  <si>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</si>
  <si>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</si>
  <si>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</si>
  <si>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</si>
  <si>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</si>
  <si>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</si>
  <si>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</si>
  <si>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</si>
  <si>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</si>
  <si>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</si>
  <si>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</si>
  <si>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</si>
  <si>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</si>
  <si>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</si>
  <si>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</si>
  <si>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</si>
  <si>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</si>
  <si>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</si>
  <si>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</si>
  <si>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</si>
  <si>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</si>
  <si>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</si>
  <si>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</si>
  <si>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</si>
  <si>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</si>
  <si>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</si>
  <si>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</si>
  <si>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</si>
  <si>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</si>
  <si>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</si>
  <si>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</si>
  <si>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</si>
  <si>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</si>
  <si>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</si>
  <si>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</si>
  <si>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</si>
  <si>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</si>
  <si>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</si>
  <si>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</si>
  <si>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</si>
  <si>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</si>
  <si>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</si>
  <si>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</si>
  <si>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</si>
  <si>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</si>
  <si>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</si>
  <si>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</si>
  <si>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</si>
  <si>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</si>
  <si>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</si>
  <si>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</si>
  <si>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</si>
  <si>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</si>
  <si>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</si>
  <si>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</si>
  <si>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</si>
  <si>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</si>
  <si>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</si>
  <si>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</si>
  <si>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</si>
  <si>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</si>
  <si>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</si>
  <si>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</si>
  <si>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</si>
  <si>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</si>
  <si>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</si>
  <si>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</si>
  <si>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</si>
  <si>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</si>
  <si>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</si>
  <si>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</si>
  <si>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</si>
  <si>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</si>
  <si>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</si>
  <si>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</si>
  <si>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</si>
  <si>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</si>
  <si>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</si>
  <si>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</si>
  <si>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</si>
  <si>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</si>
  <si>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</si>
  <si>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</si>
  <si>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</si>
  <si>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</si>
  <si>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</si>
  <si>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</si>
  <si>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</si>
  <si>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</si>
  <si>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</si>
  <si>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</si>
  <si>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</si>
  <si>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</si>
  <si>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</si>
  <si>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</si>
  <si>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</si>
  <si>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</si>
  <si>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</si>
  <si>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</si>
  <si>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</si>
  <si>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</si>
  <si>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</si>
  <si>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</si>
  <si>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</si>
  <si>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</si>
  <si>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</si>
  <si>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</si>
  <si>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</si>
  <si>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</si>
  <si>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</si>
  <si>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</si>
  <si>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</si>
  <si>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</si>
  <si>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</si>
  <si>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</si>
  <si>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</si>
  <si>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</si>
  <si>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</si>
  <si>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</si>
  <si>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</si>
  <si>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</si>
  <si>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</si>
  <si>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</si>
  <si>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</si>
  <si>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</si>
  <si>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</si>
  <si>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</si>
  <si>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</si>
  <si>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</si>
  <si>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</si>
  <si>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</si>
  <si>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</si>
  <si>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</si>
  <si>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</si>
  <si>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</si>
  <si>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</si>
  <si>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</si>
  <si>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</si>
  <si>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</si>
  <si>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</si>
  <si>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</si>
  <si>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</si>
  <si>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</si>
  <si>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</si>
  <si>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</si>
  <si>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</si>
  <si>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</si>
  <si>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</si>
  <si>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</si>
  <si>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</si>
  <si>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</si>
  <si>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</si>
  <si>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</si>
  <si>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</si>
  <si>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</si>
  <si>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</si>
  <si>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</si>
  <si>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</si>
  <si>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</si>
  <si>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</si>
  <si>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</si>
  <si>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</si>
  <si>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</si>
  <si>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</si>
  <si>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</si>
  <si>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</si>
  <si>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</si>
  <si>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</si>
  <si>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</si>
  <si>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</si>
  <si>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</si>
  <si>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</si>
  <si>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</si>
  <si>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</si>
  <si>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</si>
  <si>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</si>
  <si>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</si>
  <si>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</si>
  <si>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</si>
  <si>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</si>
  <si>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</si>
  <si>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</si>
  <si>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</si>
  <si>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</si>
  <si>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</si>
  <si>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</si>
  <si>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</si>
  <si>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</si>
  <si>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</si>
  <si>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</si>
  <si>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</si>
  <si>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</si>
  <si>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</si>
  <si>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</si>
  <si>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</si>
  <si>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</si>
  <si>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</si>
  <si>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</si>
  <si>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</si>
  <si>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</si>
  <si>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</si>
  <si>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</si>
  <si>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</si>
  <si>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</si>
  <si>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</si>
  <si>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</si>
  <si>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</si>
  <si>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</si>
  <si>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</si>
  <si>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</si>
  <si>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</si>
  <si>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</si>
  <si>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</si>
  <si>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</si>
  <si>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</si>
  <si>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</si>
  <si>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</si>
  <si>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</si>
  <si>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</si>
  <si>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</si>
  <si>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</si>
  <si>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</si>
  <si>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</si>
  <si>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</si>
  <si>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</si>
  <si>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</si>
  <si>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</si>
  <si>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</si>
  <si>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</si>
  <si>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</si>
  <si>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</si>
  <si>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</si>
  <si>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</si>
  <si>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</si>
  <si>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</si>
  <si>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</si>
  <si>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</si>
  <si>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</si>
  <si>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</si>
  <si>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</si>
  <si>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</si>
  <si>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</si>
  <si>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</si>
  <si>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</si>
  <si>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</si>
  <si>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</si>
  <si>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</si>
  <si>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</si>
  <si>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</si>
  <si>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</si>
  <si>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</si>
  <si>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</si>
  <si>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</si>
  <si>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</si>
  <si>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</si>
  <si>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</si>
  <si>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</si>
  <si>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</si>
  <si>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</si>
  <si>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</si>
  <si>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</si>
  <si>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</si>
  <si>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</si>
  <si>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</si>
  <si>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</si>
  <si>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</si>
  <si>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</si>
  <si>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</si>
  <si>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</si>
  <si>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</si>
  <si>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</si>
  <si>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</si>
  <si>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</si>
  <si>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</si>
  <si>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</si>
  <si>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</si>
  <si>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</si>
  <si>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</si>
  <si>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</si>
  <si>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</si>
  <si>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</si>
  <si>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</si>
  <si>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</si>
  <si>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</si>
  <si>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</si>
  <si>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</si>
  <si>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</si>
  <si>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</si>
  <si>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</si>
  <si>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</si>
  <si>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</si>
  <si>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</si>
  <si>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</si>
  <si>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</si>
  <si>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</si>
  <si>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</si>
  <si>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</si>
  <si>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</si>
  <si>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</si>
  <si>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</si>
  <si>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</si>
  <si>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</si>
  <si>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</si>
  <si>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</si>
  <si>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</si>
  <si>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</si>
  <si>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</si>
  <si>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</si>
  <si>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</si>
  <si>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</si>
  <si>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</si>
  <si>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</si>
  <si>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</si>
  <si>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</si>
  <si>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</si>
  <si>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</si>
  <si>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</si>
  <si>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</si>
  <si>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</si>
  <si>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</si>
  <si>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</si>
  <si>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</si>
  <si>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</si>
  <si>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</si>
  <si>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</si>
  <si>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</si>
  <si>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</si>
  <si>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</si>
  <si>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</si>
  <si>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</si>
  <si>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</si>
  <si>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</si>
  <si>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</si>
  <si>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</si>
  <si>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</si>
  <si>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</si>
  <si>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</si>
  <si>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</si>
  <si>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</si>
  <si>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</si>
  <si>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</si>
  <si>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</si>
  <si>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</si>
  <si>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</si>
  <si>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</si>
  <si>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</si>
  <si>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</si>
  <si>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</si>
  <si>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</si>
  <si>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</si>
  <si>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</si>
  <si>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</si>
  <si>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</si>
  <si>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</si>
  <si>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</si>
  <si>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</si>
  <si>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</si>
  <si>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</si>
  <si>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</si>
  <si>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</si>
  <si>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</si>
  <si>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</si>
  <si>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</si>
  <si>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</si>
  <si>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</si>
  <si>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</si>
  <si>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</si>
  <si>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</si>
  <si>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</si>
  <si>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</si>
  <si>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</si>
  <si>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</si>
  <si>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</si>
  <si>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</si>
  <si>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</si>
  <si>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</si>
  <si>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</si>
  <si>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</si>
  <si>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</si>
  <si>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</si>
  <si>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</si>
  <si>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</si>
  <si>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</si>
  <si>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</si>
  <si>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</si>
  <si>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</si>
  <si>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</si>
  <si>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</si>
  <si>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</si>
  <si>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</si>
  <si>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</si>
  <si>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</si>
  <si>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</si>
  <si>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</si>
  <si>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</si>
  <si>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</si>
  <si>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</si>
  <si>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</si>
  <si>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</si>
  <si>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</si>
  <si>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</si>
  <si>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</si>
  <si>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</si>
  <si>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</si>
  <si>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</si>
  <si>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</si>
  <si>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</si>
  <si>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</si>
  <si>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</si>
  <si>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</si>
  <si>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</si>
  <si>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</si>
  <si>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</si>
  <si>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</si>
  <si>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</si>
  <si>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</si>
  <si>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</si>
  <si>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</si>
  <si>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</si>
  <si>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</si>
  <si>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</si>
  <si>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</si>
  <si>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</si>
  <si>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</si>
  <si>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</si>
  <si>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</si>
  <si>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</si>
  <si>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</si>
  <si>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</si>
  <si>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</si>
  <si>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</si>
  <si>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</si>
  <si>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</si>
  <si>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</si>
  <si>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</si>
  <si>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</si>
  <si>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</si>
  <si>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</si>
  <si>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</si>
  <si>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</si>
  <si>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</si>
  <si>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</si>
  <si>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</si>
  <si>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</si>
  <si>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</si>
  <si>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</si>
  <si>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</si>
  <si>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</si>
  <si>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</si>
  <si>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</si>
  <si>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</si>
  <si>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</si>
  <si>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</si>
  <si>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</si>
  <si>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</si>
  <si>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</si>
  <si>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</si>
  <si>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</si>
  <si>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</si>
  <si>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</si>
  <si>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</si>
  <si>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</si>
  <si>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</si>
  <si>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</si>
  <si>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</si>
  <si>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</si>
  <si>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</si>
  <si>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</si>
  <si>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</si>
  <si>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</si>
  <si>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</si>
  <si>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</si>
  <si>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</si>
  <si>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</si>
  <si>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</si>
  <si>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</si>
  <si>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</si>
  <si>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</si>
  <si>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</si>
  <si>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</si>
  <si>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</si>
  <si>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</si>
  <si>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</si>
  <si>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</si>
  <si>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</si>
  <si>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</si>
  <si>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</si>
  <si>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</si>
  <si>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</si>
  <si>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</si>
  <si>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</si>
  <si>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</si>
  <si>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</si>
  <si>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</si>
  <si>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</si>
  <si>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</si>
  <si>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</si>
  <si>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</si>
  <si>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</si>
  <si>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</si>
  <si>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</si>
  <si>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</si>
  <si>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</si>
  <si>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</si>
  <si>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</si>
  <si>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</si>
  <si>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</si>
  <si>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</si>
  <si>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</si>
  <si>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</si>
  <si>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</si>
  <si>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</si>
  <si>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</si>
  <si>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</si>
  <si>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</si>
  <si>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</si>
  <si>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</si>
  <si>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</si>
  <si>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</si>
  <si>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</si>
  <si>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</si>
  <si>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</si>
  <si>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</si>
  <si>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</si>
  <si>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</si>
  <si>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</si>
  <si>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</si>
  <si>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</si>
  <si>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</si>
  <si>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</si>
  <si>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</si>
  <si>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</si>
  <si>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</si>
  <si>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</si>
  <si>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</si>
  <si>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</si>
  <si>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</si>
  <si>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</si>
  <si>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</si>
  <si>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</si>
  <si>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</si>
  <si>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</si>
  <si>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</si>
  <si>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</si>
  <si>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</si>
  <si>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</si>
  <si>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</si>
  <si>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</si>
  <si>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</si>
  <si>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</si>
  <si>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</si>
  <si>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</si>
  <si>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</si>
  <si>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</si>
  <si>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</si>
  <si>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</si>
  <si>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</si>
  <si>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</si>
  <si>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</si>
  <si>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</si>
  <si>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</si>
  <si>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</si>
  <si>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</si>
  <si>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</si>
  <si>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</si>
  <si>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</si>
  <si>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</si>
  <si>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</si>
  <si>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</si>
  <si>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</si>
  <si>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</si>
  <si>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</si>
  <si>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</si>
  <si>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</si>
  <si>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</si>
  <si>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</si>
  <si>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</si>
  <si>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</si>
  <si>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</si>
  <si>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</si>
  <si>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</si>
  <si>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</si>
  <si>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</si>
  <si>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</si>
  <si>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</si>
  <si>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</si>
  <si>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</si>
  <si>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</si>
  <si>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</si>
  <si>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</si>
  <si>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</si>
  <si>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</si>
  <si>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</si>
  <si>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</si>
  <si>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</si>
  <si>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</si>
  <si>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</si>
  <si>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</si>
  <si>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</si>
  <si>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</si>
  <si>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</si>
  <si>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</si>
  <si>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</si>
  <si>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</si>
  <si>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</si>
  <si>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</si>
  <si>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</si>
  <si>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</si>
  <si>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</si>
  <si>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</si>
  <si>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</si>
  <si>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</si>
  <si>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</si>
  <si>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</si>
  <si>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</si>
  <si>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</si>
  <si>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</si>
  <si>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</si>
  <si>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</si>
  <si>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</si>
  <si>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</si>
  <si>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</si>
  <si>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</si>
  <si>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</si>
  <si>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</si>
  <si>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</si>
  <si>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</si>
  <si>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</si>
  <si>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</si>
  <si>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</si>
  <si>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</si>
  <si>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</si>
  <si>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</si>
  <si>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</si>
  <si>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</si>
  <si>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</si>
  <si>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</si>
  <si>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</si>
  <si>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</si>
  <si>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</si>
  <si>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</si>
  <si>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</si>
  <si>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</si>
  <si>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</si>
  <si>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</si>
  <si>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</si>
  <si>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</si>
  <si>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</si>
  <si>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</si>
  <si>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</si>
  <si>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</si>
  <si>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</si>
  <si>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</si>
  <si>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</si>
  <si>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</si>
  <si>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</si>
  <si>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</si>
  <si>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</si>
  <si>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</si>
  <si>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</si>
  <si>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</si>
  <si>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</si>
  <si>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</si>
  <si>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</si>
  <si>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</si>
  <si>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</si>
  <si>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</si>
  <si>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</si>
  <si>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</si>
  <si>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</si>
  <si>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</si>
  <si>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</si>
  <si>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</si>
  <si>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</si>
  <si>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</si>
  <si>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</si>
  <si>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</si>
  <si>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</si>
  <si>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</si>
  <si>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</si>
  <si>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</si>
  <si>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</si>
  <si>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</si>
  <si>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</si>
  <si>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</si>
  <si>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</si>
  <si>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</si>
  <si>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</si>
  <si>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</si>
  <si>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</si>
  <si>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</si>
  <si>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</si>
  <si>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</si>
  <si>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</si>
  <si>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</si>
  <si>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</si>
  <si>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</si>
  <si>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</si>
  <si>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</si>
  <si>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</si>
  <si>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</si>
  <si>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</si>
  <si>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</si>
  <si>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</si>
  <si>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</si>
  <si>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</si>
  <si>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</si>
  <si>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</si>
  <si>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</si>
  <si>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</si>
  <si>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</si>
  <si>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</si>
  <si>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</si>
  <si>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</si>
  <si>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</si>
  <si>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</si>
  <si>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</si>
  <si>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</si>
  <si>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</si>
  <si>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</si>
  <si>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</si>
  <si>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</si>
  <si>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</si>
  <si>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</si>
  <si>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</si>
  <si>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</si>
  <si>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</si>
  <si>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</si>
  <si>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</si>
  <si>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</si>
  <si>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</si>
  <si>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</si>
  <si>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</si>
  <si>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</si>
  <si>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</si>
  <si>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</si>
  <si>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</si>
  <si>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</si>
  <si>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</si>
  <si>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</si>
  <si>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</si>
  <si>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</si>
  <si>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</si>
  <si>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</si>
  <si>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</si>
  <si>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</si>
  <si>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</si>
  <si>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</si>
  <si>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</si>
  <si>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</si>
  <si>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</si>
  <si>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</si>
  <si>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</si>
  <si>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</si>
  <si>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</si>
  <si>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</si>
  <si>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</si>
  <si>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</si>
  <si>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</si>
  <si>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</si>
  <si>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</si>
  <si>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</si>
  <si>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</si>
  <si>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</si>
  <si>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</si>
  <si>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</si>
  <si>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</si>
  <si>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</si>
  <si>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</si>
  <si>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</si>
  <si>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</si>
  <si>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</si>
  <si>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</si>
  <si>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</si>
  <si>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</si>
  <si>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</si>
  <si>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</si>
  <si>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</si>
  <si>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</si>
  <si>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</si>
  <si>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</si>
  <si>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</si>
  <si>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</si>
  <si>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</si>
  <si>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</si>
  <si>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</si>
  <si>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</si>
  <si>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</si>
  <si>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</si>
  <si>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</si>
  <si>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</si>
  <si>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</si>
  <si>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</si>
  <si>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</si>
  <si>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</si>
  <si>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</si>
  <si>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</si>
  <si>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</si>
  <si>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</si>
  <si>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</si>
  <si>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</si>
  <si>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</si>
  <si>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</si>
  <si>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</si>
  <si>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</si>
  <si>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</si>
  <si>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</si>
  <si>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</si>
  <si>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</si>
  <si>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</si>
  <si>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</si>
  <si>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</si>
  <si>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</si>
  <si>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</si>
  <si>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</si>
  <si>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</si>
  <si>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</si>
  <si>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</si>
  <si>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</si>
  <si>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</si>
  <si>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</si>
  <si>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</si>
  <si>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</si>
  <si>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</si>
  <si>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</si>
  <si>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</si>
  <si>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</si>
  <si>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</si>
  <si>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</si>
  <si>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</si>
  <si>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</si>
  <si>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</si>
  <si>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</si>
  <si>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</si>
  <si>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</si>
  <si>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</si>
  <si>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</si>
  <si>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</si>
  <si>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</si>
  <si>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</si>
  <si>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</si>
  <si>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</si>
  <si>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</si>
  <si>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</si>
  <si>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</si>
  <si>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</si>
  <si>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</si>
  <si>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</si>
  <si>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</si>
  <si>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</si>
  <si>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</si>
  <si>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</si>
  <si>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</si>
  <si>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</si>
  <si>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</si>
  <si>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</si>
  <si>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</si>
  <si>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</si>
  <si>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</si>
  <si>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</si>
  <si>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</si>
  <si>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</si>
  <si>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</si>
  <si>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</si>
  <si>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</si>
  <si>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</si>
  <si>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</si>
  <si>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</si>
  <si>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</si>
  <si>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</si>
  <si>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</si>
  <si>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</si>
  <si>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</si>
  <si>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</si>
  <si>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</si>
  <si>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</si>
  <si>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</si>
  <si>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</si>
  <si>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</si>
  <si>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</si>
  <si>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</si>
  <si>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</si>
  <si>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</si>
  <si>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</si>
  <si>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</si>
  <si>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</si>
  <si>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</si>
  <si>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</si>
  <si>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</si>
  <si>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</si>
  <si>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</si>
  <si>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</si>
  <si>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</si>
  <si>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</si>
  <si>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</si>
  <si>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</si>
  <si>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</si>
  <si>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</si>
  <si>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</si>
  <si>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</si>
  <si>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</si>
  <si>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</si>
  <si>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</si>
  <si>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</si>
  <si>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</si>
  <si>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</si>
  <si>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</si>
  <si>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</si>
  <si>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</si>
  <si>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</si>
  <si>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</si>
  <si>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</si>
  <si>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</si>
  <si>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</si>
  <si>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</si>
  <si>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</si>
  <si>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</si>
  <si>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</si>
  <si>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</si>
  <si>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</si>
  <si>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</si>
  <si>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</si>
  <si>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</si>
  <si>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</si>
  <si>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</si>
  <si>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</si>
  <si>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</si>
  <si>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</si>
  <si>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</si>
  <si>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</si>
  <si>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</si>
  <si>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</si>
  <si>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</si>
  <si>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</si>
  <si>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</si>
  <si>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</si>
  <si>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</si>
  <si>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</si>
  <si>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</si>
  <si>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</si>
  <si>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</si>
  <si>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</si>
  <si>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</si>
  <si>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</si>
  <si>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</si>
  <si>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</si>
  <si>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</si>
  <si>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</si>
  <si>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</si>
  <si>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</si>
  <si>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</si>
  <si>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</si>
  <si>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</si>
  <si>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</si>
  <si>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</si>
  <si>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</si>
  <si>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</si>
  <si>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</si>
  <si>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</si>
  <si>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</si>
  <si>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</si>
  <si>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</si>
  <si>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</si>
  <si>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</si>
  <si>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</si>
  <si>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</si>
  <si>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</si>
  <si>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</si>
  <si>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</si>
  <si>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</si>
  <si>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</si>
  <si>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</si>
  <si>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</si>
  <si>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</si>
  <si>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</si>
  <si>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</si>
  <si>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</si>
  <si>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</si>
  <si>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</si>
  <si>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</si>
  <si>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</si>
  <si>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</si>
  <si>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</si>
  <si>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</si>
  <si>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</si>
  <si>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</si>
  <si>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</si>
  <si>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</si>
  <si>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</si>
  <si>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</si>
  <si>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</si>
  <si>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</si>
  <si>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</si>
  <si>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</si>
  <si>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</si>
  <si>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</si>
  <si>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</si>
  <si>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</si>
  <si>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</si>
  <si>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</si>
  <si>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</si>
  <si>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</si>
  <si>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</si>
  <si>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</si>
  <si>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</si>
  <si>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</si>
  <si>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</si>
  <si>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</si>
  <si>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</si>
  <si>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</si>
  <si>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</si>
  <si>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</si>
  <si>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</si>
  <si>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</si>
  <si>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</si>
  <si>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</si>
  <si>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</si>
  <si>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</si>
  <si>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</si>
  <si>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</si>
  <si>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</si>
  <si>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</si>
  <si>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</si>
  <si>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</si>
  <si>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</si>
  <si>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</si>
  <si>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</si>
  <si>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</si>
  <si>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</si>
  <si>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</si>
  <si>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</si>
  <si>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</si>
  <si>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</si>
  <si>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</si>
  <si>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</si>
  <si>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</si>
  <si>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</si>
  <si>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</si>
  <si>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</si>
  <si>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</si>
  <si>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</si>
  <si>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</si>
  <si>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</si>
  <si>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</si>
  <si>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</si>
  <si>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</si>
  <si>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</si>
  <si>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</si>
  <si>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</si>
  <si>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</si>
  <si>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</si>
  <si>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</si>
  <si>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</si>
  <si>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</si>
  <si>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</si>
  <si>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</si>
  <si>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</si>
  <si>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</si>
  <si>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</si>
  <si>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</si>
  <si>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</si>
  <si>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</si>
  <si>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</si>
  <si>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</si>
  <si>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</si>
  <si>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</si>
  <si>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</si>
  <si>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</si>
  <si>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</si>
  <si>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</si>
  <si>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</si>
  <si>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</si>
  <si>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</si>
  <si>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</si>
  <si>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</si>
  <si>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</si>
  <si>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</si>
  <si>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</si>
  <si>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</si>
  <si>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</si>
  <si>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</si>
  <si>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</si>
  <si>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</si>
  <si>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</si>
  <si>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</si>
  <si>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</si>
  <si>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</si>
  <si>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</si>
  <si>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</si>
  <si>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</si>
  <si>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</si>
  <si>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</si>
  <si>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</si>
  <si>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</si>
  <si>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</si>
  <si>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</si>
  <si>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</si>
  <si>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</si>
  <si>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</si>
  <si>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</si>
  <si>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</si>
  <si>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</si>
  <si>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</si>
  <si>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</si>
  <si>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</si>
  <si>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</si>
  <si>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</si>
  <si>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</si>
  <si>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</si>
  <si>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</si>
  <si>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</si>
  <si>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</si>
  <si>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</si>
  <si>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</si>
  <si>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</si>
  <si>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</si>
  <si>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</si>
  <si>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</si>
  <si>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</si>
  <si>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</si>
  <si>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</si>
  <si>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</si>
  <si>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</si>
  <si>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</si>
  <si>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</si>
  <si>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</si>
  <si>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</si>
  <si>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</si>
  <si>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</si>
  <si>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</si>
  <si>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</si>
  <si>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</si>
  <si>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</si>
  <si>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</si>
  <si>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</si>
  <si>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</si>
  <si>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</si>
  <si>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</si>
  <si>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</si>
  <si>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</si>
  <si>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</si>
  <si>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</si>
  <si>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</si>
  <si>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</si>
  <si>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</si>
  <si>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</si>
  <si>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</si>
  <si>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</si>
  <si>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</si>
  <si>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</si>
  <si>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</si>
  <si>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</si>
  <si>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</si>
  <si>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</si>
  <si>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</si>
  <si>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</si>
  <si>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</si>
  <si>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</si>
  <si>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</si>
  <si>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</si>
  <si>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</si>
  <si>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</si>
  <si>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</si>
  <si>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</si>
  <si>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</si>
  <si>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</si>
  <si>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</si>
  <si>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</si>
  <si>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</si>
  <si>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</si>
  <si>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</si>
  <si>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</si>
  <si>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</si>
  <si>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</si>
  <si>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</si>
  <si>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</si>
  <si>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</si>
  <si>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</si>
  <si>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</si>
  <si>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</si>
  <si>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</si>
  <si>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</si>
  <si>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</si>
  <si>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</si>
  <si>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</si>
  <si>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</si>
  <si>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</si>
  <si>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</si>
  <si>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</si>
  <si>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</si>
  <si>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</si>
  <si>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</si>
  <si>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</si>
  <si>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</si>
  <si>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</si>
  <si>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</si>
  <si>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</si>
  <si>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</si>
  <si>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</si>
  <si>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</si>
  <si>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</si>
  <si>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</si>
  <si>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</si>
  <si>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</si>
  <si>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</si>
  <si>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</si>
  <si>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</si>
  <si>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</si>
  <si>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</si>
  <si>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</si>
  <si>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</si>
  <si>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</si>
  <si>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</si>
  <si>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</si>
  <si>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</si>
  <si>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</si>
  <si>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</si>
  <si>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</si>
  <si>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</si>
  <si>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</si>
  <si>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</si>
  <si>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</si>
  <si>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</si>
  <si>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</si>
  <si>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</si>
  <si>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</si>
  <si>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</si>
  <si>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</si>
  <si>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</si>
  <si>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</si>
  <si>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</si>
  <si>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</si>
  <si>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</si>
  <si>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</si>
  <si>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</si>
  <si>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</si>
  <si>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</si>
  <si>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</si>
  <si>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</si>
  <si>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</si>
  <si>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</si>
  <si>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</si>
  <si>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</si>
  <si>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</si>
  <si>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</si>
  <si>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</si>
  <si>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</si>
  <si>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</si>
  <si>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</si>
  <si>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</si>
  <si>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</si>
  <si>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</si>
  <si>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</si>
  <si>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</si>
  <si>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</si>
  <si>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</si>
  <si>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</si>
  <si>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</si>
  <si>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</si>
  <si>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</si>
  <si>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</si>
  <si>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</si>
  <si>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</si>
  <si>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</si>
  <si>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</si>
  <si>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</si>
  <si>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</si>
  <si>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</si>
  <si>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</si>
  <si>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</si>
  <si>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</si>
  <si>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</si>
  <si>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</si>
  <si>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</si>
  <si>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</si>
  <si>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</si>
  <si>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</si>
  <si>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</si>
  <si>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</si>
  <si>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</si>
  <si>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</si>
  <si>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</si>
  <si>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</si>
  <si>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</si>
  <si>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</si>
  <si>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</si>
  <si>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</si>
  <si>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</si>
  <si>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</si>
  <si>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</si>
  <si>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</si>
  <si>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</si>
  <si>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</si>
  <si>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</si>
  <si>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</si>
  <si>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</si>
  <si>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</si>
  <si>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</si>
  <si>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</si>
  <si>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</si>
  <si>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</si>
  <si>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</si>
  <si>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</si>
  <si>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</si>
  <si>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</si>
  <si>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</si>
  <si>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</si>
  <si>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</si>
  <si>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</si>
  <si>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</si>
  <si>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</si>
  <si>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</si>
  <si>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</si>
  <si>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</si>
  <si>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</si>
  <si>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</si>
  <si>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</si>
  <si>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</si>
  <si>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</si>
  <si>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</si>
  <si>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</si>
  <si>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</si>
  <si>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</si>
  <si>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</si>
  <si>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</si>
  <si>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</si>
  <si>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</si>
  <si>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</si>
  <si>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</si>
  <si>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</si>
  <si>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</si>
  <si>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</si>
  <si>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</si>
  <si>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</si>
  <si>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</si>
  <si>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</si>
  <si>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</si>
  <si>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</si>
  <si>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</si>
  <si>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</si>
  <si>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</si>
  <si>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</si>
  <si>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</si>
  <si>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</si>
  <si>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</si>
  <si>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</si>
  <si>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</si>
  <si>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</si>
  <si>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</si>
  <si>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</si>
  <si>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</si>
  <si>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</si>
  <si>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</si>
  <si>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</si>
  <si>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</si>
  <si>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</si>
  <si>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</si>
  <si>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</si>
  <si>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</si>
  <si>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</si>
  <si>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</si>
  <si>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</si>
  <si>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</si>
  <si>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</si>
  <si>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</si>
  <si>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</si>
  <si>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</si>
  <si>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</si>
  <si>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</si>
  <si>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</si>
  <si>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</si>
  <si>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</si>
  <si>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</si>
  <si>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</si>
  <si>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</si>
  <si>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</si>
  <si>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</si>
  <si>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</si>
  <si>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</si>
  <si>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</si>
  <si>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</si>
  <si>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</si>
  <si>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</si>
  <si>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</si>
  <si>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</si>
  <si>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</si>
  <si>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</si>
  <si>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</si>
  <si>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</si>
  <si>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</si>
  <si>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</si>
  <si>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</si>
  <si>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</si>
  <si>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</si>
  <si>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</si>
  <si>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</si>
  <si>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</si>
  <si>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</si>
  <si>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</si>
  <si>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</si>
  <si>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</si>
  <si>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</si>
  <si>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</si>
  <si>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</si>
  <si>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</si>
  <si>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</si>
  <si>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</si>
  <si>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</si>
  <si>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</si>
  <si>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</si>
  <si>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</si>
  <si>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</si>
  <si>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</si>
  <si>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</si>
  <si>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</si>
  <si>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</si>
  <si>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</si>
  <si>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</si>
  <si>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</si>
  <si>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</si>
  <si>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</si>
  <si>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</si>
  <si>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</si>
  <si>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</si>
  <si>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</si>
  <si>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</si>
  <si>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</si>
  <si>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</si>
  <si>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</si>
  <si>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</si>
  <si>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</si>
  <si>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</si>
  <si>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</si>
  <si>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</si>
  <si>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</si>
  <si>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</si>
  <si>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</si>
  <si>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</si>
  <si>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</si>
  <si>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</si>
  <si>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</si>
  <si>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</si>
  <si>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</si>
  <si>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</si>
  <si>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</si>
  <si>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</si>
  <si>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</si>
  <si>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</si>
  <si>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</si>
  <si>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</si>
  <si>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</si>
  <si>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</si>
  <si>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</si>
  <si>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</si>
  <si>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</si>
  <si>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</si>
  <si>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</si>
  <si>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</si>
  <si>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</si>
  <si>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</si>
  <si>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</si>
  <si>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</si>
  <si>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</si>
  <si>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</si>
  <si>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</si>
  <si>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</si>
  <si>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</si>
  <si>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</si>
  <si>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</si>
  <si>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</si>
  <si>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</si>
  <si>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</si>
  <si>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</si>
  <si>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</si>
  <si>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</si>
  <si>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</si>
  <si>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</si>
  <si>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</si>
  <si>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</si>
  <si>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</si>
  <si>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</si>
  <si>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</si>
  <si>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</si>
  <si>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</si>
  <si>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</si>
  <si>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</si>
  <si>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</si>
  <si>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</si>
  <si>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</si>
  <si>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</si>
  <si>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</si>
  <si>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</si>
  <si>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</si>
  <si>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</si>
  <si>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</si>
  <si>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</si>
  <si>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</si>
  <si>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</si>
  <si>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</si>
  <si>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</si>
  <si>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</si>
  <si>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</si>
  <si>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</si>
  <si>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</si>
  <si>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</si>
  <si>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</si>
  <si>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</si>
  <si>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</si>
  <si>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</si>
  <si>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</si>
  <si>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</si>
  <si>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</si>
  <si>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</si>
  <si>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</si>
  <si>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</si>
  <si>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</si>
  <si>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</si>
  <si>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</si>
  <si>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</si>
  <si>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</si>
  <si>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</si>
  <si>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</si>
  <si>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</si>
  <si>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</si>
  <si>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</si>
  <si>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</si>
  <si>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</si>
  <si>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</si>
  <si>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</si>
  <si>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</si>
  <si>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</si>
  <si>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</si>
  <si>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</si>
  <si>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</si>
  <si>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</si>
  <si>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</si>
  <si>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</si>
  <si>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</si>
  <si>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</si>
  <si>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</si>
  <si>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</si>
  <si>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</si>
  <si>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</si>
  <si>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</si>
  <si>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</si>
  <si>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</si>
  <si>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</si>
  <si>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</si>
  <si>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</si>
  <si>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</si>
  <si>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</si>
  <si>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</si>
  <si>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</si>
  <si>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</si>
  <si>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</si>
  <si>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</si>
  <si>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</si>
  <si>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</si>
  <si>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</si>
  <si>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</si>
  <si>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</si>
  <si>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</si>
  <si>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</si>
  <si>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</si>
  <si>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</si>
  <si>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</si>
  <si>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</si>
  <si>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</si>
  <si>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</si>
  <si>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</si>
  <si>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</si>
  <si>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</si>
  <si>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</si>
  <si>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</si>
  <si>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</si>
  <si>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</si>
  <si>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</si>
  <si>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</si>
  <si>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</si>
  <si>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</si>
  <si>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</si>
  <si>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</si>
  <si>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</si>
  <si>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</si>
  <si>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</si>
  <si>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</si>
  <si>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</si>
  <si>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</si>
  <si>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</si>
  <si>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</si>
  <si>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</si>
  <si>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</si>
  <si>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</si>
  <si>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</si>
  <si>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</si>
  <si>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</si>
  <si>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</si>
  <si>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</si>
  <si>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</si>
  <si>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</si>
  <si>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</si>
  <si>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</si>
  <si>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</si>
  <si>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</si>
  <si>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</si>
  <si>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</si>
  <si>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</si>
  <si>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</si>
  <si>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</si>
  <si>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</si>
  <si>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</si>
  <si>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</si>
  <si>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</si>
  <si>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</si>
  <si>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</si>
  <si>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</si>
  <si>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</si>
  <si>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</si>
  <si>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</si>
  <si>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</si>
  <si>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</si>
  <si>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</si>
  <si>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</si>
  <si>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</si>
  <si>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</si>
  <si>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</si>
  <si>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</si>
  <si>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</si>
  <si>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</si>
  <si>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</si>
  <si>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</si>
  <si>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</si>
  <si>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</si>
  <si>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</si>
  <si>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</si>
  <si>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</si>
  <si>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</si>
  <si>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</si>
  <si>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</si>
  <si>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</si>
  <si>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</si>
  <si>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</si>
  <si>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</si>
  <si>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</si>
  <si>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</si>
  <si>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</si>
  <si>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</si>
  <si>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</si>
  <si>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</si>
  <si>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</si>
  <si>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</si>
  <si>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</si>
  <si>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</si>
  <si>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</si>
  <si>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</si>
  <si>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</si>
  <si>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</si>
  <si>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</si>
  <si>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</si>
  <si>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</si>
  <si>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</si>
  <si>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</si>
  <si>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</si>
  <si>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</si>
  <si>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</si>
  <si>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</si>
  <si>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</si>
  <si>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</si>
  <si>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</si>
  <si>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</si>
  <si>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</si>
  <si>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</si>
  <si>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</si>
  <si>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</si>
  <si>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</si>
  <si>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</si>
  <si>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</si>
  <si>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</si>
  <si>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</si>
  <si>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</si>
  <si>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</si>
  <si>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</si>
  <si>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</si>
  <si>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</si>
  <si>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</si>
  <si>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</si>
  <si>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</si>
  <si>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</si>
  <si>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</si>
  <si>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</si>
  <si>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</si>
  <si>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</si>
  <si>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</si>
  <si>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</si>
  <si>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</si>
  <si>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</si>
  <si>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</si>
  <si>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</si>
  <si>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</si>
  <si>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</si>
  <si>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</si>
  <si>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</si>
  <si>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</si>
  <si>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</si>
  <si>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</si>
  <si>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</si>
  <si>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</si>
  <si>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</si>
  <si>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</si>
  <si>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</si>
  <si>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</si>
  <si>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</si>
  <si>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</si>
  <si>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</si>
  <si>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</si>
  <si>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</si>
  <si>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</si>
  <si>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</si>
  <si>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</si>
  <si>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</si>
  <si>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</si>
  <si>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</si>
  <si>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</si>
  <si>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</si>
  <si>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</si>
  <si>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</si>
  <si>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</si>
  <si>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</si>
  <si>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</si>
  <si>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</si>
  <si>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</si>
  <si>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</si>
  <si>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</si>
  <si>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</si>
  <si>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</si>
  <si>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</si>
  <si>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</si>
  <si>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</si>
  <si>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</si>
  <si>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</si>
  <si>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</si>
  <si>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</si>
  <si>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</si>
  <si>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</si>
  <si>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</si>
  <si>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</si>
  <si>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</si>
  <si>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</si>
  <si>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</si>
  <si>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</si>
  <si>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</si>
  <si>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</si>
  <si>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</si>
  <si>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</si>
  <si>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</si>
  <si>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</si>
  <si>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</si>
  <si>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</si>
  <si>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</si>
  <si>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</si>
  <si>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</si>
  <si>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</si>
  <si>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</si>
  <si>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</si>
  <si>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</si>
  <si>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</si>
  <si>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</si>
  <si>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</si>
  <si>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</si>
  <si>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</si>
  <si>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</si>
  <si>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</si>
  <si>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</si>
  <si>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</si>
  <si>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</si>
  <si>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</si>
  <si>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</si>
  <si>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</si>
  <si>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</si>
  <si>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</si>
  <si>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</si>
  <si>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</si>
  <si>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</si>
  <si>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</si>
  <si>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</si>
  <si>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</si>
  <si>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</si>
  <si>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</si>
  <si>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</si>
  <si>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</si>
  <si>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</si>
  <si>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</si>
  <si>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</si>
  <si>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</si>
  <si>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</si>
  <si>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</si>
  <si>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</si>
  <si>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</si>
  <si>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</si>
  <si>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</si>
  <si>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</si>
  <si>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</si>
  <si>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</si>
  <si>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</si>
  <si>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</si>
  <si>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</si>
  <si>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</si>
  <si>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</si>
  <si>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</si>
  <si>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</si>
  <si>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</si>
  <si>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</si>
  <si>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</si>
  <si>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</si>
  <si>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</si>
  <si>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</si>
  <si>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</si>
  <si>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</si>
  <si>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</si>
  <si>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</si>
  <si>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</si>
  <si>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</si>
  <si>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</si>
  <si>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</si>
  <si>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</si>
  <si>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</si>
  <si>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</si>
  <si>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</si>
  <si>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</si>
  <si>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</si>
  <si>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</si>
  <si>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</si>
  <si>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</si>
  <si>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</si>
  <si>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</si>
  <si>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</si>
  <si>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</si>
  <si>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</si>
  <si>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</si>
  <si>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</si>
  <si>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</si>
  <si>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</si>
  <si>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</si>
  <si>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</si>
  <si>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</si>
  <si>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</si>
  <si>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</si>
  <si>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</si>
  <si>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</si>
  <si>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</si>
  <si>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</si>
  <si>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</si>
  <si>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</si>
  <si>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</si>
  <si>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</si>
  <si>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</si>
  <si>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</si>
  <si>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</si>
  <si>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</si>
  <si>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</si>
  <si>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</si>
  <si>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</si>
  <si>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</si>
  <si>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</si>
  <si>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</si>
  <si>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</si>
  <si>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</si>
  <si>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</si>
  <si>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</si>
  <si>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</si>
  <si>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</si>
  <si>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</si>
  <si>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</si>
  <si>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</si>
  <si>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</si>
  <si>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</si>
  <si>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</si>
  <si>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</si>
  <si>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</si>
  <si>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</si>
  <si>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</si>
  <si>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</si>
  <si>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</si>
  <si>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</si>
  <si>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</si>
  <si>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</si>
  <si>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</si>
  <si>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</si>
  <si>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</si>
  <si>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</si>
  <si>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</si>
  <si>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</si>
  <si>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</si>
  <si>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</si>
  <si>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</si>
  <si>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</si>
  <si>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</si>
  <si>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</si>
  <si>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</si>
  <si>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</si>
  <si>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</si>
  <si>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</si>
  <si>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</si>
  <si>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</si>
  <si>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</si>
  <si>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</si>
  <si>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</si>
  <si>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</si>
  <si>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</si>
  <si>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</si>
  <si>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</si>
  <si>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</si>
  <si>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</si>
  <si>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</si>
  <si>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</si>
  <si>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</si>
  <si>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</si>
  <si>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</si>
  <si>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</si>
  <si>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</si>
  <si>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</si>
  <si>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</si>
  <si>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</si>
  <si>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</si>
  <si>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</si>
  <si>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</si>
  <si>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</si>
  <si>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</si>
  <si>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</si>
  <si>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</si>
  <si>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</si>
  <si>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</si>
  <si>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</si>
  <si>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</si>
  <si>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</si>
  <si>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</si>
  <si>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</si>
  <si>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</si>
  <si>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</si>
  <si>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</si>
  <si>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</si>
  <si>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</si>
  <si>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</si>
  <si>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</si>
  <si>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</si>
  <si>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</si>
  <si>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</si>
  <si>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</si>
  <si>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</si>
  <si>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</si>
  <si>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</si>
  <si>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</si>
  <si>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</si>
  <si>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</si>
  <si>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</si>
  <si>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</si>
  <si>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</si>
  <si>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</si>
  <si>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</si>
  <si>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</si>
  <si>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</si>
  <si>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</si>
  <si>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</si>
  <si>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</si>
  <si>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</si>
  <si>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</si>
  <si>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</si>
  <si>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</si>
  <si>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</si>
  <si>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</si>
  <si>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</si>
  <si>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</si>
  <si>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</si>
  <si>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</si>
  <si>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</si>
  <si>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</si>
  <si>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</si>
  <si>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</si>
  <si>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</si>
  <si>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</si>
  <si>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</si>
  <si>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</si>
  <si>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</si>
  <si>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</si>
  <si>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</si>
  <si>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</si>
  <si>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</si>
  <si>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</si>
  <si>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</si>
  <si>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</si>
  <si>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</si>
  <si>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</si>
  <si>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</si>
  <si>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</si>
  <si>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</si>
  <si>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</si>
  <si>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</si>
  <si>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</si>
  <si>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</si>
  <si>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</si>
  <si>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</si>
  <si>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</si>
  <si>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</si>
  <si>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</si>
  <si>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</si>
  <si>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</si>
  <si>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</si>
  <si>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</si>
  <si>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</si>
  <si>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</si>
  <si>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</si>
  <si>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</si>
  <si>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</si>
  <si>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</si>
  <si>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</si>
  <si>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</si>
  <si>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</si>
  <si>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</si>
  <si>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</si>
  <si>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</si>
  <si>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</si>
  <si>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</si>
  <si>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</si>
  <si>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</si>
  <si>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</si>
  <si>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</si>
  <si>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</si>
  <si>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</si>
  <si>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</si>
  <si>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</si>
  <si>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</si>
  <si>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</si>
  <si>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</si>
  <si>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</si>
  <si>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</si>
  <si>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</si>
  <si>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</si>
  <si>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</si>
  <si>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</si>
  <si>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</si>
  <si>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</si>
  <si>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</si>
  <si>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</si>
  <si>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</si>
  <si>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</si>
  <si>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</si>
  <si>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</si>
  <si>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</si>
  <si>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</si>
  <si>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</si>
  <si>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</si>
  <si>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</si>
  <si>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</si>
  <si>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</si>
  <si>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</si>
  <si>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</si>
  <si>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</si>
  <si>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</si>
  <si>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</si>
  <si>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</si>
  <si>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</si>
  <si>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</si>
  <si>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</si>
  <si>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</si>
  <si>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</si>
  <si>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</si>
  <si>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</si>
  <si>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</si>
  <si>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</si>
  <si>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</si>
  <si>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</si>
  <si>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</si>
  <si>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</si>
  <si>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</si>
  <si>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</si>
  <si>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</si>
  <si>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</si>
  <si>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</si>
  <si>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</si>
  <si>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</si>
  <si>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</si>
  <si>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</si>
  <si>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</si>
  <si>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</si>
  <si>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</si>
  <si>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</si>
  <si>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</si>
  <si>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</si>
  <si>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</si>
  <si>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</si>
  <si>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</si>
  <si>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</si>
  <si>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</si>
  <si>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</si>
  <si>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</si>
  <si>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</si>
  <si>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</si>
  <si>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</si>
  <si>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</si>
  <si>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</si>
  <si>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</si>
  <si>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</si>
  <si>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</si>
  <si>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</si>
  <si>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</si>
  <si>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</si>
  <si>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</si>
  <si>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</si>
  <si>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</si>
  <si>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</si>
  <si>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</si>
  <si>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</si>
  <si>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</si>
  <si>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</si>
  <si>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</si>
  <si>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</si>
  <si>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</si>
  <si>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</si>
  <si>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</si>
  <si>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</si>
  <si>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</si>
  <si>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</si>
  <si>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</si>
  <si>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</si>
  <si>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</si>
  <si>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</si>
  <si>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</si>
  <si>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</si>
  <si>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</si>
  <si>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</si>
  <si>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</si>
  <si>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</si>
  <si>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</si>
  <si>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</si>
  <si>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</si>
  <si>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</si>
  <si>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</si>
  <si>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</si>
  <si>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</si>
  <si>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</si>
  <si>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</si>
  <si>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</si>
  <si>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</si>
  <si>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</si>
  <si>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</si>
  <si>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</si>
  <si>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</si>
  <si>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</si>
  <si>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</si>
  <si>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</si>
  <si>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</si>
  <si>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</si>
  <si>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</si>
  <si>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</si>
  <si>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</si>
  <si>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</si>
  <si>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</si>
  <si>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</si>
  <si>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</si>
  <si>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</si>
  <si>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</si>
  <si>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</si>
  <si>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</si>
  <si>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</si>
  <si>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</si>
  <si>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</si>
  <si>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</si>
  <si>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</si>
  <si>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</si>
  <si>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</si>
  <si>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</si>
  <si>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</si>
  <si>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</si>
  <si>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</si>
  <si>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</si>
  <si>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</si>
  <si>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</si>
  <si>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</si>
  <si>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</si>
  <si>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</si>
  <si>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</si>
  <si>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</si>
  <si>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</si>
  <si>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</si>
  <si>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</si>
  <si>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</si>
  <si>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</si>
  <si>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</si>
  <si>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</si>
  <si>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</si>
  <si>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</si>
  <si>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</si>
  <si>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</si>
  <si>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</si>
  <si>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</si>
  <si>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</si>
  <si>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</si>
  <si>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</si>
  <si>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</si>
  <si>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</si>
  <si>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</si>
  <si>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</si>
  <si>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</si>
  <si>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</si>
  <si>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</si>
  <si>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</si>
  <si>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</si>
  <si>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</si>
  <si>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</si>
  <si>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</si>
  <si>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</si>
  <si>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</si>
  <si>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</si>
  <si>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</si>
  <si>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</si>
  <si>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</si>
  <si>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</si>
  <si>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</si>
  <si>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</si>
  <si>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</si>
  <si>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</si>
  <si>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</si>
  <si>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</si>
  <si>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</si>
  <si>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</si>
  <si>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</si>
  <si>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</si>
  <si>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</si>
  <si>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</si>
  <si>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</si>
  <si>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</si>
  <si>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</si>
  <si>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</si>
  <si>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</si>
  <si>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</si>
  <si>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</si>
  <si>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</si>
  <si>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</si>
  <si>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</si>
  <si>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</si>
  <si>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</si>
  <si>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</si>
  <si>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</si>
  <si>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</si>
  <si>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</si>
  <si>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</si>
  <si>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</si>
  <si>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</si>
  <si>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</si>
  <si>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</si>
  <si>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</si>
  <si>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</si>
  <si>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</si>
  <si>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</si>
  <si>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</si>
  <si>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</si>
  <si>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</si>
  <si>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</si>
  <si>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</si>
  <si>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</si>
  <si>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</si>
  <si>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</si>
  <si>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</si>
  <si>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</si>
  <si>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</si>
  <si>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</si>
  <si>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</si>
  <si>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</si>
  <si>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</si>
  <si>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</si>
  <si>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</si>
  <si>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</si>
  <si>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</si>
  <si>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</si>
  <si>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</si>
  <si>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</si>
  <si>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</si>
  <si>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</si>
  <si>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</si>
  <si>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</si>
  <si>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</si>
  <si>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</si>
  <si>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</si>
  <si>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</si>
  <si>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</si>
  <si>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</si>
  <si>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</si>
  <si>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</si>
  <si>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</si>
  <si>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</si>
  <si>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</si>
  <si>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</si>
  <si>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</si>
  <si>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</si>
  <si>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</si>
  <si>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</si>
  <si>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</si>
  <si>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</si>
  <si>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</si>
  <si>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</si>
  <si>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</si>
  <si>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</si>
  <si>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</si>
  <si>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</si>
  <si>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</si>
  <si>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</si>
  <si>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</si>
  <si>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</si>
  <si>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</si>
  <si>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</si>
  <si>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</si>
  <si>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</si>
  <si>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</si>
  <si>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</si>
  <si>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</si>
  <si>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</si>
  <si>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</si>
  <si>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</si>
  <si>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</si>
  <si>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</si>
  <si>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</si>
  <si>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</si>
  <si>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</si>
  <si>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</si>
  <si>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</si>
  <si>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</si>
  <si>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</si>
  <si>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</si>
  <si>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</si>
  <si>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</si>
  <si>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</si>
  <si>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</si>
  <si>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</si>
  <si>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</si>
  <si>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</si>
  <si>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</si>
  <si>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</si>
  <si>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</si>
  <si>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</si>
  <si>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</si>
  <si>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</si>
  <si>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</si>
  <si>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</si>
  <si>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</si>
  <si>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</si>
  <si>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</si>
  <si>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</si>
  <si>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</si>
  <si>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</si>
  <si>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</si>
  <si>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</si>
  <si>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</si>
  <si>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</si>
  <si>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</si>
  <si>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</si>
  <si>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</si>
  <si>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</si>
  <si>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</si>
  <si>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</si>
  <si>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</si>
  <si>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</si>
  <si>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</si>
  <si>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</si>
  <si>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</si>
  <si>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</si>
  <si>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</si>
  <si>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</si>
  <si>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</si>
  <si>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</si>
  <si>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</si>
  <si>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</si>
  <si>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</si>
  <si>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</si>
  <si>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</si>
  <si>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</si>
  <si>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</si>
  <si>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</si>
  <si>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</si>
  <si>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</si>
  <si>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</si>
  <si>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</si>
  <si>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</si>
  <si>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</si>
  <si>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</si>
  <si>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</si>
  <si>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</si>
  <si>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</si>
  <si>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</si>
  <si>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</si>
  <si>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</si>
  <si>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</si>
  <si>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</si>
  <si>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</si>
  <si>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</si>
  <si>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</si>
  <si>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</si>
  <si>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</si>
  <si>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</si>
  <si>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</si>
  <si>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</si>
  <si>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</si>
  <si>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</si>
  <si>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</si>
  <si>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</si>
  <si>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</si>
  <si>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</si>
  <si>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</si>
  <si>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</si>
  <si>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</si>
  <si>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</si>
  <si>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</si>
  <si>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</si>
  <si>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</si>
  <si>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</si>
  <si>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</si>
  <si>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</si>
  <si>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</si>
  <si>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</si>
  <si>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</si>
  <si>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</si>
  <si>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</si>
  <si>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</si>
  <si>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</si>
  <si>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</si>
  <si>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</si>
  <si>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</si>
  <si>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</si>
  <si>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</si>
  <si>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</si>
  <si>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</si>
  <si>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</si>
  <si>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</si>
  <si>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</si>
  <si>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</si>
  <si>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</si>
  <si>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</si>
  <si>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</si>
  <si>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</si>
  <si>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</si>
  <si>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</si>
  <si>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</si>
  <si>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</si>
  <si>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</si>
  <si>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</si>
  <si>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</si>
  <si>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</si>
  <si>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</si>
  <si>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</si>
  <si>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</si>
  <si>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</si>
  <si>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</si>
  <si>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</si>
  <si>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</si>
  <si>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</si>
  <si>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</si>
  <si>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</si>
  <si>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</si>
  <si>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</si>
  <si>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</si>
  <si>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</si>
  <si>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</si>
  <si>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</si>
  <si>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</si>
  <si>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</si>
  <si>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</si>
  <si>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</si>
  <si>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</si>
  <si>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</si>
  <si>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</si>
  <si>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</si>
  <si>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</si>
  <si>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</si>
  <si>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</si>
  <si>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</si>
  <si>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</si>
  <si>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</si>
  <si>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</si>
  <si>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</si>
  <si>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</si>
  <si>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</si>
  <si>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</si>
  <si>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</si>
  <si>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</si>
  <si>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</si>
  <si>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</si>
  <si>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</si>
  <si>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</si>
  <si>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</si>
  <si>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</si>
  <si>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</si>
  <si>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</si>
  <si>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</si>
  <si>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</si>
  <si>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</si>
  <si>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</si>
  <si>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</si>
  <si>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</si>
  <si>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</si>
  <si>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</si>
  <si>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</si>
  <si>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</si>
  <si>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</si>
  <si>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</si>
  <si>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</si>
  <si>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</si>
  <si>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</si>
  <si>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</si>
  <si>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</si>
  <si>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</si>
  <si>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</si>
  <si>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</si>
  <si>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</si>
  <si>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</si>
  <si>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</si>
  <si>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</si>
  <si>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</si>
  <si>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</si>
  <si>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</si>
  <si>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</si>
  <si>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</si>
  <si>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</si>
  <si>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</si>
  <si>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</si>
  <si>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</si>
  <si>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</si>
  <si>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</si>
  <si>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</si>
  <si>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</si>
  <si>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</si>
  <si>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</si>
  <si>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</si>
  <si>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</si>
  <si>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</si>
  <si>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</si>
  <si>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</si>
  <si>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</si>
  <si>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</si>
  <si>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</si>
  <si>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</si>
  <si>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</si>
  <si>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</si>
  <si>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</si>
  <si>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</si>
  <si>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</si>
  <si>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</si>
  <si>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</si>
  <si>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</si>
  <si>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</si>
  <si>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</si>
  <si>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</si>
  <si>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</si>
  <si>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</si>
  <si>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</si>
  <si>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</si>
  <si>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</si>
  <si>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</si>
  <si>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</si>
  <si>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</si>
  <si>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</si>
  <si>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</si>
  <si>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</si>
  <si>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</si>
  <si>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</si>
  <si>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</si>
  <si>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</si>
  <si>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</si>
  <si>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</si>
  <si>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</si>
  <si>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</si>
  <si>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</si>
  <si>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</si>
  <si>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</si>
  <si>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</si>
  <si>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</si>
  <si>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</si>
  <si>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</si>
  <si>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</si>
  <si>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</si>
  <si>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</si>
  <si>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</si>
  <si>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</si>
  <si>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</si>
  <si>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</si>
  <si>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</si>
  <si>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</si>
  <si>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</si>
  <si>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</si>
  <si>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</si>
  <si>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</si>
  <si>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</si>
  <si>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</si>
  <si>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</si>
  <si>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</si>
  <si>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</si>
  <si>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</si>
  <si>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</si>
  <si>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</si>
  <si>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</si>
  <si>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</si>
  <si>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</si>
  <si>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</si>
  <si>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</si>
  <si>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</si>
  <si>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</si>
  <si>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</si>
  <si>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</si>
  <si>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</si>
  <si>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</si>
  <si>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</si>
  <si>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</si>
  <si>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</si>
  <si>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</si>
  <si>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</si>
  <si>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</si>
  <si>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</si>
  <si>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</si>
  <si>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</si>
  <si>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</si>
  <si>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</si>
  <si>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</si>
  <si>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</si>
  <si>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</si>
  <si>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</si>
  <si>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</si>
  <si>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</si>
  <si>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</si>
  <si>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</si>
  <si>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</si>
  <si>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</si>
  <si>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</si>
  <si>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</si>
  <si>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</si>
  <si>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</si>
  <si>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</si>
  <si>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</si>
  <si>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</si>
  <si>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</si>
  <si>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</si>
  <si>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</si>
  <si>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</si>
  <si>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</si>
  <si>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</si>
  <si>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</si>
  <si>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</si>
  <si>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</si>
  <si>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</si>
  <si>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</si>
  <si>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</si>
  <si>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</si>
  <si>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</si>
  <si>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</si>
  <si>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</si>
  <si>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</si>
  <si>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</si>
  <si>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</si>
  <si>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</si>
  <si>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</si>
  <si>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</si>
  <si>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</si>
  <si>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</si>
  <si>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</si>
  <si>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</si>
  <si>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</si>
  <si>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</si>
  <si>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</si>
  <si>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</si>
  <si>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</si>
  <si>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</si>
  <si>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</si>
  <si>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</si>
  <si>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</si>
  <si>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</si>
  <si>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</si>
  <si>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</si>
  <si>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</si>
  <si>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</si>
  <si>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</si>
  <si>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</si>
  <si>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</si>
  <si>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</si>
  <si>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</si>
  <si>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</si>
  <si>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</si>
  <si>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</si>
  <si>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</si>
  <si>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</si>
  <si>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</si>
  <si>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</si>
  <si>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</si>
  <si>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</si>
  <si>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</si>
  <si>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</si>
  <si>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</si>
  <si>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</si>
  <si>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</si>
  <si>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</si>
  <si>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</si>
  <si>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</si>
  <si>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</si>
  <si>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</si>
  <si>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</si>
  <si>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</si>
  <si>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</si>
  <si>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</si>
  <si>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</si>
  <si>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</si>
  <si>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</si>
  <si>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</si>
  <si>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</si>
  <si>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</si>
  <si>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</si>
  <si>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</si>
  <si>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</si>
  <si>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</si>
  <si>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</si>
  <si>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</si>
  <si>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</si>
  <si>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</si>
  <si>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</si>
  <si>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</si>
  <si>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</si>
  <si>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</si>
  <si>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</si>
  <si>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</si>
  <si>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</si>
  <si>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</si>
  <si>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</si>
  <si>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</si>
  <si>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</si>
  <si>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</si>
  <si>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</si>
  <si>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</si>
  <si>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</si>
  <si>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</si>
  <si>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</si>
  <si>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</si>
  <si>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</si>
  <si>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</si>
  <si>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</si>
  <si>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</si>
  <si>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</si>
  <si>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</si>
  <si>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</si>
  <si>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</si>
  <si>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</si>
  <si>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</si>
  <si>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</si>
  <si>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</si>
  <si>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</si>
  <si>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</si>
  <si>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</si>
  <si>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</si>
  <si>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</si>
  <si>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</si>
  <si>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</si>
  <si>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</si>
  <si>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</si>
  <si>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</si>
  <si>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</si>
  <si>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</si>
  <si>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</si>
  <si>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</si>
  <si>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</si>
  <si>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</si>
  <si>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</si>
  <si>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</si>
  <si>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</si>
  <si>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</si>
  <si>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</si>
  <si>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</si>
  <si>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</si>
  <si>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</si>
  <si>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</si>
  <si>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</si>
  <si>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</si>
  <si>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</si>
  <si>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</si>
  <si>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</si>
  <si>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</si>
  <si>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</si>
  <si>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</si>
  <si>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</si>
  <si>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</si>
  <si>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</si>
  <si>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</si>
  <si>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</si>
  <si>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</si>
  <si>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</si>
  <si>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</si>
  <si>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</si>
  <si>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</si>
  <si>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</si>
  <si>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</si>
  <si>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</si>
  <si>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</si>
  <si>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</si>
  <si>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</si>
  <si>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</si>
  <si>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</si>
  <si>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</si>
  <si>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</si>
  <si>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</si>
  <si>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</si>
  <si>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</si>
  <si>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</si>
  <si>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</si>
  <si>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</si>
  <si>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</si>
  <si>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</si>
  <si>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</si>
  <si>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</si>
  <si>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</si>
  <si>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</si>
  <si>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</si>
  <si>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</si>
  <si>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</si>
  <si>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</si>
  <si>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</si>
  <si>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</si>
  <si>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</si>
  <si>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</si>
  <si>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</si>
  <si>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</si>
  <si>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</si>
  <si>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</si>
  <si>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</si>
  <si>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</si>
  <si>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</si>
  <si>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</si>
  <si>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</si>
  <si>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</si>
  <si>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</si>
  <si>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</si>
  <si>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</si>
  <si>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</si>
  <si>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</si>
  <si>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</si>
  <si>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</si>
  <si>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</si>
  <si>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</si>
  <si>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</si>
  <si>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</si>
  <si>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</si>
  <si>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</si>
  <si>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</si>
  <si>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</si>
  <si>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</si>
  <si>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</si>
  <si>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</si>
  <si>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</si>
  <si>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</si>
  <si>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</si>
  <si>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</si>
  <si>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</si>
  <si>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</si>
  <si>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</si>
  <si>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</si>
  <si>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</si>
  <si>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</si>
  <si>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</si>
  <si>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</si>
  <si>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</si>
  <si>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</si>
  <si>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</si>
  <si>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</si>
  <si>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</si>
  <si>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</si>
  <si>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</si>
  <si>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</si>
  <si>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</si>
  <si>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</si>
  <si>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</si>
  <si>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</si>
  <si>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</si>
  <si>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</si>
  <si>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</si>
  <si>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</si>
  <si>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</si>
  <si>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</si>
  <si>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</si>
  <si>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</si>
  <si>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</si>
  <si>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</si>
  <si>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</si>
  <si>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</si>
  <si>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</si>
  <si>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</si>
  <si>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</si>
  <si>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</si>
  <si>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</si>
  <si>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</si>
  <si>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</si>
  <si>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</si>
  <si>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</si>
  <si>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</si>
  <si>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</si>
  <si>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</si>
  <si>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</si>
  <si>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</si>
  <si>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</si>
  <si>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</si>
  <si>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</si>
  <si>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</si>
  <si>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</si>
  <si>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</si>
  <si>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</si>
  <si>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</si>
  <si>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</si>
  <si>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</si>
  <si>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</si>
  <si>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</si>
  <si>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</si>
  <si>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</si>
  <si>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</si>
  <si>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</si>
  <si>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</si>
  <si>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</si>
  <si>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</si>
  <si>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</si>
  <si>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</si>
  <si>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</si>
  <si>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</si>
  <si>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</si>
  <si>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</si>
  <si>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</si>
  <si>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</si>
  <si>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</si>
  <si>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</si>
  <si>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</si>
  <si>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</si>
  <si>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</si>
  <si>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</si>
  <si>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</si>
  <si>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</si>
  <si>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</si>
  <si>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</si>
  <si>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</si>
  <si>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</si>
  <si>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</si>
  <si>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</si>
  <si>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</si>
  <si>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</si>
  <si>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</si>
  <si>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</si>
  <si>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</si>
  <si>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</si>
  <si>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</si>
  <si>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</si>
  <si>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</si>
  <si>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</si>
  <si>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</si>
  <si>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</si>
  <si>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</si>
  <si>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</si>
  <si>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</si>
  <si>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</si>
  <si>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</si>
  <si>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</si>
  <si>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</si>
  <si>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</si>
  <si>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</si>
  <si>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</si>
  <si>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</si>
  <si>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</si>
  <si>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</si>
  <si>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</si>
  <si>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</si>
  <si>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</si>
  <si>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</si>
  <si>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</si>
  <si>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</si>
  <si>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</si>
  <si>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</si>
  <si>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</si>
  <si>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</si>
  <si>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</si>
  <si>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</si>
  <si>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</si>
  <si>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</si>
  <si>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</si>
  <si>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</si>
  <si>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</si>
  <si>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</si>
  <si>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</si>
  <si>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</si>
  <si>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</si>
  <si>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</si>
  <si>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</si>
  <si>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</si>
  <si>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</si>
  <si>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</si>
  <si>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</si>
  <si>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</si>
  <si>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</si>
  <si>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</si>
  <si>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</si>
  <si>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</si>
  <si>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</si>
  <si>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</si>
  <si>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</si>
  <si>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</si>
  <si>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</si>
  <si>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</si>
  <si>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</si>
  <si>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</si>
  <si>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</si>
  <si>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</si>
  <si>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</si>
  <si>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</si>
  <si>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</si>
  <si>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</si>
  <si>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</si>
  <si>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</si>
  <si>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</si>
  <si>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</si>
  <si>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</si>
  <si>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</si>
  <si>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</si>
  <si>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</si>
  <si>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</si>
  <si>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</si>
  <si>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</si>
  <si>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</si>
  <si>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</si>
  <si>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</si>
  <si>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</si>
  <si>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</si>
  <si>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</si>
  <si>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</si>
  <si>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</si>
  <si>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</si>
  <si>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</si>
  <si>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</si>
  <si>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</si>
  <si>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</si>
  <si>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</si>
  <si>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</si>
  <si>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</si>
  <si>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</si>
  <si>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</si>
  <si>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</si>
  <si>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</si>
  <si>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</si>
  <si>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</si>
  <si>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</si>
  <si>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</si>
  <si>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</si>
  <si>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</si>
  <si>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</si>
  <si>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</si>
  <si>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</si>
  <si>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</si>
  <si>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</si>
  <si>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</si>
  <si>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</si>
  <si>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</si>
  <si>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</si>
  <si>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</si>
  <si>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</si>
  <si>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</si>
  <si>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</si>
  <si>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</si>
  <si>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</si>
  <si>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</si>
  <si>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</si>
  <si>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</si>
  <si>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</si>
  <si>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</si>
  <si>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</si>
  <si>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</si>
  <si>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</si>
  <si>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</si>
  <si>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</si>
  <si>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</si>
  <si>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</si>
  <si>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</si>
  <si>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</si>
  <si>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</si>
  <si>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</si>
  <si>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</si>
  <si>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</si>
  <si>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</si>
  <si>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</si>
  <si>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</si>
  <si>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</si>
  <si>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</si>
  <si>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</si>
  <si>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</si>
  <si>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</si>
  <si>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</si>
  <si>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</si>
  <si>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</si>
  <si>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</si>
  <si>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</si>
  <si>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</si>
  <si>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</si>
  <si>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</si>
  <si>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</si>
  <si>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</si>
  <si>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</si>
  <si>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</si>
  <si>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</si>
  <si>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</si>
  <si>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</si>
  <si>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</si>
  <si>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</si>
  <si>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</si>
  <si>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</si>
  <si>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</si>
  <si>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</si>
  <si>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</si>
  <si>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</si>
  <si>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</si>
  <si>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</si>
  <si>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</si>
  <si>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</si>
  <si>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</si>
  <si>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</si>
  <si>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</si>
  <si>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</si>
  <si>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</si>
  <si>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</si>
  <si>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</si>
  <si>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</si>
  <si>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</si>
  <si>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</si>
  <si>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</si>
  <si>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</si>
  <si>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</si>
  <si>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</si>
  <si>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</si>
  <si>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</si>
  <si>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</si>
  <si>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</si>
  <si>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</si>
  <si>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</si>
  <si>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</si>
  <si>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</si>
  <si>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</si>
  <si>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</si>
  <si>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</si>
  <si>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</si>
  <si>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</si>
  <si>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</si>
  <si>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</si>
  <si>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</si>
  <si>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</si>
  <si>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</si>
  <si>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</si>
  <si>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</si>
  <si>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</si>
  <si>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</si>
  <si>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</si>
  <si>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</si>
  <si>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</si>
  <si>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</si>
  <si>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</si>
  <si>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</si>
  <si>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</si>
  <si>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</si>
  <si>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</si>
  <si>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</si>
  <si>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</si>
  <si>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</si>
  <si>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</si>
  <si>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</si>
  <si>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</si>
  <si>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</si>
  <si>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</si>
  <si>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</si>
  <si>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</si>
  <si>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</si>
  <si>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</si>
  <si>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</si>
  <si>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</si>
  <si>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</si>
  <si>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</si>
  <si>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</si>
  <si>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</si>
  <si>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</si>
  <si>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</si>
  <si>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</si>
  <si>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</si>
  <si>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</si>
  <si>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</si>
  <si>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</si>
  <si>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</si>
  <si>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</si>
  <si>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</si>
  <si>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</si>
  <si>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</si>
  <si>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</si>
  <si>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</si>
  <si>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</si>
  <si>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</si>
  <si>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</si>
  <si>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</si>
  <si>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</si>
  <si>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</si>
  <si>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</si>
  <si>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</si>
  <si>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</si>
  <si>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</si>
  <si>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</si>
  <si>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</si>
  <si>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</si>
  <si>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</si>
  <si>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</si>
  <si>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</si>
  <si>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</si>
  <si>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</si>
  <si>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</si>
  <si>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</si>
  <si>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</si>
  <si>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</si>
  <si>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</si>
  <si>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</si>
  <si>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</si>
  <si>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</si>
  <si>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</si>
  <si>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</si>
  <si>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</si>
  <si>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</si>
  <si>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</si>
  <si>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</si>
  <si>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</si>
  <si>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</si>
  <si>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</si>
  <si>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</si>
  <si>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</si>
  <si>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</si>
  <si>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</si>
  <si>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</si>
  <si>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</si>
  <si>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</si>
  <si>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</si>
  <si>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</si>
  <si>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</si>
  <si>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</si>
  <si>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</si>
  <si>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</si>
  <si>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</si>
  <si>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</si>
  <si>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</si>
  <si>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</si>
  <si>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</si>
  <si>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</si>
  <si>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</si>
  <si>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</si>
  <si>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</si>
  <si>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</si>
  <si>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</si>
  <si>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</si>
  <si>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</si>
  <si>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</si>
  <si>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</si>
  <si>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</si>
  <si>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</si>
  <si>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</si>
  <si>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</si>
  <si>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</si>
  <si>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</si>
  <si>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</si>
  <si>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</si>
  <si>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</si>
  <si>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</si>
  <si>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</si>
  <si>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</si>
  <si>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</si>
  <si>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</si>
  <si>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</si>
  <si>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</si>
  <si>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</si>
  <si>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</si>
  <si>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</si>
  <si>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</si>
  <si>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</si>
  <si>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</si>
  <si>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</si>
  <si>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</si>
  <si>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</si>
  <si>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</si>
  <si>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</si>
  <si>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</si>
  <si>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</si>
  <si>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</si>
  <si>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</si>
  <si>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</si>
  <si>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</si>
  <si>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</si>
  <si>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</si>
  <si>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</si>
  <si>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</si>
  <si>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</si>
  <si>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</si>
  <si>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</si>
  <si>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</si>
  <si>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</si>
  <si>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</si>
  <si>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</si>
  <si>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</si>
  <si>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</si>
  <si>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</si>
  <si>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</si>
  <si>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</si>
  <si>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</si>
  <si>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</si>
  <si>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</si>
  <si>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</si>
  <si>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</si>
  <si>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</si>
  <si>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</si>
  <si>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</si>
  <si>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</si>
  <si>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</si>
  <si>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</si>
  <si>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</si>
  <si>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</si>
  <si>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</si>
  <si>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</si>
  <si>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</si>
  <si>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</si>
  <si>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</si>
  <si>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</si>
  <si>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</si>
  <si>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</si>
  <si>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</si>
  <si>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</si>
  <si>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</si>
  <si>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</si>
  <si>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</si>
  <si>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</si>
  <si>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</si>
  <si>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</si>
  <si>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</si>
  <si>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</si>
  <si>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</si>
  <si>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</si>
  <si>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</si>
  <si>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</si>
  <si>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</si>
  <si>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</si>
  <si>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</si>
  <si>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</si>
  <si>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</si>
  <si>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</si>
  <si>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</si>
  <si>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</si>
  <si>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</si>
  <si>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</si>
  <si>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</si>
  <si>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</si>
  <si>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</si>
  <si>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</si>
  <si>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</si>
  <si>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</si>
  <si>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</si>
  <si>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</si>
  <si>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</si>
  <si>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</si>
  <si>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</si>
  <si>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</si>
  <si>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</si>
  <si>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</si>
  <si>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</si>
  <si>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</si>
  <si>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</si>
  <si>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</si>
  <si>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</si>
  <si>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</si>
  <si>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</si>
  <si>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</si>
  <si>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</si>
  <si>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</si>
  <si>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</si>
  <si>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</si>
  <si>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</si>
  <si>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</si>
  <si>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</si>
  <si>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</si>
  <si>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</si>
  <si>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</si>
  <si>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</si>
  <si>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</si>
  <si>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</si>
  <si>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</si>
  <si>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</si>
  <si>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</si>
  <si>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</si>
  <si>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</si>
  <si>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</si>
  <si>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</si>
  <si>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</si>
  <si>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</si>
  <si>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</si>
  <si>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</si>
  <si>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</si>
  <si>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</si>
  <si>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</si>
  <si>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</si>
  <si>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</si>
  <si>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</si>
  <si>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</si>
  <si>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</si>
  <si>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</si>
  <si>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</si>
  <si>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</si>
  <si>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</si>
  <si>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</si>
  <si>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</si>
  <si>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</si>
  <si>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</si>
  <si>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</si>
  <si>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</si>
  <si>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</si>
  <si>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</si>
  <si>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</si>
  <si>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</si>
  <si>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</si>
  <si>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</si>
  <si>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</si>
  <si>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</si>
  <si>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</si>
  <si>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</si>
  <si>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</si>
  <si>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</si>
  <si>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</si>
  <si>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</si>
  <si>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</si>
  <si>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</si>
  <si>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</si>
  <si>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</si>
  <si>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</si>
  <si>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</si>
  <si>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</si>
  <si>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</si>
  <si>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</si>
  <si>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</si>
  <si>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</si>
  <si>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</si>
  <si>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</si>
  <si>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</si>
  <si>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</si>
  <si>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</si>
  <si>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</si>
  <si>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</si>
  <si>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</si>
  <si>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</si>
  <si>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</si>
  <si>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</si>
  <si>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</si>
  <si>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</si>
  <si>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</si>
  <si>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</si>
  <si>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</si>
  <si>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</si>
  <si>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</si>
  <si>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</si>
  <si>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</si>
  <si>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</si>
  <si>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</si>
  <si>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</si>
  <si>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</si>
  <si>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</si>
  <si>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</si>
  <si>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</si>
  <si>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</si>
  <si>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</si>
  <si>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</si>
  <si>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</si>
  <si>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</si>
  <si>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</si>
  <si>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</si>
  <si>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</si>
  <si>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</si>
  <si>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</si>
  <si>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</si>
  <si>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</si>
  <si>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</si>
  <si>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</si>
  <si>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</si>
  <si>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</si>
  <si>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</si>
  <si>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</si>
  <si>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</si>
  <si>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</si>
  <si>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</si>
  <si>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</si>
  <si>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</si>
  <si>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</si>
  <si>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</si>
  <si>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</si>
  <si>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</si>
  <si>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</si>
  <si>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</si>
  <si>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</si>
  <si>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</si>
  <si>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</si>
  <si>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</si>
  <si>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</si>
  <si>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</si>
  <si>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</si>
  <si>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</si>
  <si>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</si>
  <si>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</si>
  <si>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</si>
  <si>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</si>
  <si>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</si>
  <si>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</si>
  <si>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</si>
  <si>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</si>
  <si>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</si>
  <si>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</si>
  <si>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</si>
  <si>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</si>
  <si>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</si>
  <si>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</si>
  <si>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</si>
  <si>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</si>
  <si>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</si>
  <si>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</si>
  <si>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</si>
  <si>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</si>
  <si>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</si>
  <si>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</si>
  <si>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</si>
  <si>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</si>
  <si>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</si>
  <si>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</si>
  <si>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</si>
  <si>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</si>
  <si>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</si>
  <si>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</si>
  <si>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</si>
  <si>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</si>
  <si>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</si>
  <si>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</si>
  <si>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</si>
  <si>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</si>
  <si>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</si>
  <si>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</si>
  <si>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</si>
  <si>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</si>
  <si>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</si>
  <si>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</si>
  <si>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</si>
  <si>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</si>
  <si>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</si>
  <si>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</si>
  <si>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</si>
  <si>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</si>
  <si>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</si>
  <si>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</si>
  <si>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</si>
  <si>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</si>
  <si>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</si>
  <si>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</si>
  <si>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</si>
  <si>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</si>
  <si>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</si>
  <si>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</si>
  <si>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</si>
  <si>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</si>
  <si>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</si>
  <si>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</si>
  <si>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</si>
  <si>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</si>
  <si>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</si>
  <si>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</si>
  <si>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</si>
  <si>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</si>
  <si>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</si>
  <si>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</si>
  <si>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</si>
  <si>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</si>
  <si>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</si>
  <si>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</si>
  <si>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</si>
  <si>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</si>
  <si>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</si>
  <si>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</si>
  <si>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</si>
  <si>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</si>
  <si>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</si>
  <si>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</si>
  <si>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</si>
  <si>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</si>
  <si>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</si>
  <si>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</si>
  <si>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</si>
  <si>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</si>
  <si>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</si>
  <si>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</si>
  <si>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</si>
  <si>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</si>
  <si>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</si>
  <si>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</si>
  <si>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</si>
  <si>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</si>
  <si>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</si>
  <si>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</si>
  <si>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</si>
  <si>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</si>
  <si>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</si>
  <si>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</si>
  <si>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</si>
  <si>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</si>
  <si>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</si>
  <si>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</si>
  <si>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</si>
  <si>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</si>
  <si>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</si>
  <si>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</si>
  <si>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</si>
  <si>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</si>
  <si>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</si>
  <si>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</si>
  <si>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</si>
  <si>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</si>
  <si>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</si>
  <si>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</si>
  <si>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</si>
  <si>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</si>
  <si>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</si>
  <si>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</si>
  <si>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</si>
  <si>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</si>
  <si>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</si>
  <si>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</si>
  <si>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</si>
  <si>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</si>
  <si>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</si>
  <si>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</si>
  <si>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</si>
  <si>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</si>
  <si>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</si>
  <si>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</si>
  <si>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</si>
  <si>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</si>
  <si>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</si>
  <si>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</si>
  <si>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</si>
  <si>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</si>
  <si>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</si>
  <si>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</si>
  <si>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</si>
  <si>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</si>
  <si>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</si>
  <si>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</si>
  <si>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</si>
  <si>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</si>
  <si>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</si>
  <si>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</si>
  <si>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</si>
  <si>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</si>
  <si>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</si>
  <si>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</si>
  <si>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</si>
  <si>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</si>
  <si>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</si>
  <si>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</si>
  <si>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</si>
  <si>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</si>
  <si>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</si>
  <si>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</si>
  <si>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</si>
  <si>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</si>
  <si>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</si>
  <si>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</si>
  <si>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</si>
  <si>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</si>
  <si>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</si>
  <si>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</si>
  <si>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</si>
  <si>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</si>
  <si>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</si>
  <si>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</si>
  <si>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</si>
  <si>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</si>
  <si>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</si>
  <si>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</si>
  <si>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</si>
  <si>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</si>
  <si>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</si>
  <si>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</si>
  <si>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</si>
  <si>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</si>
  <si>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</si>
  <si>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</si>
  <si>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</si>
  <si>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</si>
  <si>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</si>
  <si>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</si>
  <si>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</si>
  <si>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</si>
  <si>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</si>
  <si>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</si>
  <si>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</si>
  <si>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</si>
  <si>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</si>
  <si>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</si>
  <si>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</si>
  <si>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</si>
  <si>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</si>
  <si>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</si>
  <si>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</si>
  <si>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</si>
  <si>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</si>
  <si>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</si>
  <si>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</si>
  <si>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</si>
  <si>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</si>
  <si>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</si>
  <si>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</si>
  <si>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</si>
  <si>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</si>
  <si>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</si>
  <si>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</si>
  <si>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</si>
  <si>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</si>
  <si>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</si>
  <si>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</si>
  <si>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</si>
  <si>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</si>
  <si>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</si>
  <si>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</si>
  <si>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</si>
  <si>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</si>
  <si>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</si>
  <si>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</si>
  <si>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</si>
  <si>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</si>
  <si>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</si>
  <si>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</si>
  <si>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</si>
  <si>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</si>
  <si>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</si>
  <si>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</si>
  <si>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</si>
  <si>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</si>
  <si>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</si>
  <si>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</si>
  <si>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</si>
  <si>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</si>
  <si>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</si>
  <si>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</si>
  <si>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</si>
  <si>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</si>
  <si>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</si>
  <si>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</si>
  <si>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</si>
  <si>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</si>
  <si>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</si>
  <si>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</si>
  <si>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</si>
  <si>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</si>
  <si>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</si>
  <si>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</si>
  <si>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</si>
  <si>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</si>
  <si>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</si>
  <si>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</si>
  <si>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</si>
  <si>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</si>
  <si>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</si>
  <si>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</si>
  <si>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</si>
  <si>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</si>
  <si>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</si>
  <si>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</si>
  <si>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</si>
  <si>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</si>
  <si>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</si>
  <si>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</si>
  <si>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</si>
  <si>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</si>
  <si>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</si>
  <si>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</si>
  <si>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</si>
  <si>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</si>
  <si>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</si>
  <si>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</si>
  <si>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</si>
  <si>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</si>
  <si>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</si>
  <si>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</si>
  <si>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</si>
  <si>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</si>
  <si>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</si>
  <si>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</si>
  <si>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</si>
  <si>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</si>
  <si>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</si>
  <si>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</si>
  <si>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</si>
  <si>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</si>
  <si>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</si>
  <si>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</si>
  <si>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</si>
  <si>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</si>
  <si>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</si>
  <si>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</si>
  <si>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</si>
  <si>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</si>
  <si>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</si>
  <si>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</si>
  <si>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</si>
  <si>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</si>
  <si>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</si>
  <si>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</si>
  <si>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</si>
  <si>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</si>
  <si>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</si>
  <si>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</si>
  <si>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</si>
  <si>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</si>
  <si>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</si>
  <si>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</si>
  <si>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</si>
  <si>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</si>
  <si>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</si>
  <si>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</si>
  <si>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</si>
  <si>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</si>
  <si>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</si>
  <si>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</si>
  <si>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</si>
  <si>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</si>
  <si>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</si>
  <si>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</si>
  <si>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</si>
  <si>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</si>
  <si>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</si>
  <si>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</si>
  <si>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</si>
  <si>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</si>
  <si>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</si>
  <si>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</si>
  <si>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</si>
  <si>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</si>
  <si>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</si>
  <si>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</si>
  <si>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</si>
  <si>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</si>
  <si>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</si>
  <si>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</si>
  <si>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</si>
  <si>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</si>
  <si>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</si>
  <si>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</si>
  <si>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</si>
  <si>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</si>
  <si>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</si>
  <si>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</si>
  <si>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</si>
  <si>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</si>
  <si>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</si>
  <si>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</si>
  <si>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</si>
  <si>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</si>
  <si>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</si>
  <si>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</si>
  <si>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</si>
  <si>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</si>
  <si>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</si>
  <si>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</si>
  <si>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</si>
  <si>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</si>
  <si>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</si>
  <si>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</si>
  <si>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</si>
  <si>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</si>
  <si>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</si>
  <si>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</si>
  <si>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</si>
  <si>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</si>
  <si>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</si>
  <si>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</si>
  <si>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</si>
  <si>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</si>
  <si>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</si>
  <si>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</si>
  <si>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</si>
  <si>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</si>
  <si>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</si>
  <si>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</si>
  <si>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</si>
  <si>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</si>
  <si>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</si>
  <si>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</si>
  <si>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</si>
  <si>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</si>
  <si>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</si>
  <si>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</si>
  <si>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</si>
  <si>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</si>
  <si>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</si>
  <si>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</si>
  <si>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</si>
  <si>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</si>
  <si>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</si>
  <si>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</si>
  <si>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</si>
  <si>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</si>
  <si>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</si>
  <si>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</si>
  <si>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</si>
  <si>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</si>
  <si>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</si>
  <si>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</si>
  <si>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</si>
  <si>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</si>
  <si>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</si>
  <si>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</si>
  <si>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</si>
  <si>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</si>
  <si>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</si>
  <si>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</si>
  <si>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</si>
  <si>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</si>
  <si>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</si>
  <si>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</si>
  <si>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</si>
  <si>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</si>
  <si>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</si>
  <si>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</si>
  <si>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</si>
  <si>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</si>
  <si>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</si>
  <si>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</si>
  <si>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</si>
  <si>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</si>
  <si>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</si>
  <si>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</si>
  <si>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</si>
  <si>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</si>
  <si>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</si>
  <si>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</si>
  <si>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</si>
  <si>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</si>
  <si>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</si>
  <si>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</si>
  <si>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</si>
  <si>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</si>
  <si>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</si>
  <si>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</si>
  <si>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</si>
  <si>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</si>
  <si>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</si>
  <si>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</si>
  <si>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</si>
  <si>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</si>
  <si>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</si>
  <si>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</si>
  <si>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</si>
  <si>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</si>
  <si>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</si>
  <si>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</si>
  <si>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</si>
  <si>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</si>
  <si>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</si>
  <si>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</si>
  <si>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</si>
  <si>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</si>
  <si>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</si>
  <si>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</si>
  <si>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</si>
  <si>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</si>
  <si>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</si>
  <si>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</si>
  <si>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</si>
  <si>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</si>
  <si>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</si>
  <si>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</si>
  <si>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</si>
  <si>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</si>
  <si>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</si>
  <si>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</si>
  <si>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</si>
  <si>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</si>
  <si>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</si>
  <si>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</si>
  <si>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</si>
  <si>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</si>
  <si>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</si>
  <si>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</si>
  <si>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</si>
  <si>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</si>
  <si>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</si>
  <si>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</si>
  <si>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</si>
  <si>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</si>
  <si>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</si>
  <si>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</si>
  <si>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</si>
  <si>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</si>
  <si>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</si>
  <si>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</si>
  <si>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</si>
  <si>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</si>
  <si>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</si>
  <si>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</si>
  <si>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</si>
  <si>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</si>
  <si>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</si>
  <si>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</si>
  <si>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</si>
  <si>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</si>
  <si>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</si>
  <si>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</si>
  <si>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</si>
  <si>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</si>
  <si>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</si>
  <si>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</si>
  <si>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</si>
  <si>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</si>
  <si>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</si>
  <si>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</si>
  <si>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</si>
  <si>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</si>
  <si>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</si>
  <si>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</si>
  <si>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</si>
  <si>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</si>
  <si>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</si>
  <si>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</si>
  <si>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</si>
  <si>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</si>
  <si>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</si>
  <si>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</si>
  <si>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</si>
  <si>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</si>
  <si>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</si>
  <si>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</si>
  <si>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</si>
  <si>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</si>
  <si>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</si>
  <si>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</si>
  <si>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</si>
  <si>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</si>
  <si>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</si>
  <si>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</si>
  <si>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</si>
  <si>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</si>
  <si>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</si>
  <si>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</si>
  <si>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</si>
  <si>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</si>
  <si>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</si>
  <si>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</si>
  <si>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</si>
  <si>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</si>
  <si>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</si>
  <si>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</si>
  <si>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</si>
  <si>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</si>
  <si>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</si>
  <si>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</si>
  <si>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</si>
  <si>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</si>
  <si>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</si>
  <si>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</si>
  <si>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</si>
  <si>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</si>
  <si>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</si>
  <si>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</si>
  <si>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</si>
  <si>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</si>
  <si>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</si>
  <si>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</si>
  <si>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</si>
  <si>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</si>
  <si>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</si>
  <si>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</si>
  <si>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</si>
  <si>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</si>
  <si>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</si>
  <si>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</si>
  <si>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</si>
  <si>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</si>
  <si>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</si>
  <si>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</si>
  <si>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</si>
  <si>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</si>
  <si>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</si>
  <si>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</si>
  <si>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</si>
  <si>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</si>
  <si>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</si>
  <si>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</si>
  <si>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</si>
  <si>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</si>
  <si>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</si>
  <si>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</si>
  <si>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</si>
  <si>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</si>
  <si>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</si>
  <si>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</si>
  <si>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</si>
  <si>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</si>
  <si>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</si>
  <si>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</si>
  <si>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</si>
  <si>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</si>
  <si>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</si>
  <si>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</si>
  <si>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</si>
  <si>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</si>
  <si>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</si>
  <si>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</si>
  <si>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</si>
  <si>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</si>
  <si>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</si>
  <si>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</si>
  <si>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</si>
  <si>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</si>
  <si>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</si>
  <si>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</si>
  <si>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</si>
  <si>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</si>
  <si>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</si>
  <si>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</si>
  <si>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</si>
  <si>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</si>
  <si>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</si>
  <si>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</si>
  <si>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</si>
  <si>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</si>
  <si>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</si>
  <si>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</si>
  <si>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</si>
  <si>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</si>
  <si>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</si>
  <si>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</si>
  <si>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</si>
  <si>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</si>
  <si>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</si>
  <si>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</si>
  <si>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</si>
  <si>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</si>
  <si>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</si>
  <si>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</si>
  <si>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</si>
  <si>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</si>
  <si>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</si>
  <si>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</si>
  <si>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</si>
  <si>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</si>
  <si>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</si>
  <si>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</si>
  <si>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</si>
  <si>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</si>
  <si>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</si>
  <si>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</si>
  <si>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</si>
  <si>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</si>
  <si>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</si>
  <si>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</si>
  <si>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</si>
  <si>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</si>
  <si>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</si>
  <si>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</si>
  <si>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</si>
  <si>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</si>
  <si>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</si>
  <si>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</si>
  <si>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</si>
  <si>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</si>
  <si>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</si>
  <si>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</si>
  <si>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</si>
  <si>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</si>
  <si>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</si>
  <si>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</si>
  <si>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</si>
  <si>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</si>
  <si>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</si>
  <si>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</si>
  <si>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</si>
  <si>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</si>
  <si>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</si>
  <si>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</si>
  <si>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</si>
  <si>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</si>
  <si>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</si>
  <si>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</si>
  <si>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</si>
  <si>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</si>
  <si>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</si>
  <si>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</si>
  <si>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</si>
  <si>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</si>
  <si>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</si>
  <si>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</si>
  <si>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</si>
  <si>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</si>
  <si>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</si>
  <si>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</si>
  <si>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</si>
  <si>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</si>
  <si>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</si>
  <si>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</si>
  <si>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</si>
  <si>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</si>
  <si>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</si>
  <si>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</si>
  <si>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</si>
  <si>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</si>
  <si>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</si>
  <si>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</si>
  <si>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</si>
  <si>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</si>
  <si>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</si>
  <si>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</si>
  <si>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</si>
  <si>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</si>
  <si>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</si>
  <si>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</si>
  <si>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</si>
  <si>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</si>
  <si>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</si>
  <si>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</si>
  <si>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</si>
  <si>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</si>
  <si>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</si>
  <si>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</si>
  <si>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</si>
  <si>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</si>
  <si>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</si>
  <si>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</si>
  <si>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</si>
  <si>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</si>
  <si>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</si>
  <si>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</si>
  <si>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</si>
  <si>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</si>
  <si>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</si>
  <si>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</si>
  <si>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</si>
  <si>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</si>
  <si>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</si>
  <si>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</si>
  <si>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</si>
  <si>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</si>
  <si>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</si>
  <si>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</si>
  <si>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</si>
  <si>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</si>
  <si>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</si>
  <si>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</si>
  <si>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</si>
  <si>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</si>
  <si>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</si>
  <si>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</si>
  <si>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</si>
  <si>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</si>
  <si>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</si>
  <si>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</si>
  <si>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</si>
  <si>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</si>
  <si>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</si>
  <si>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</si>
  <si>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</si>
  <si>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</si>
  <si>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</si>
  <si>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</si>
  <si>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</si>
  <si>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</si>
  <si>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</si>
  <si>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</si>
  <si>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</si>
  <si>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</si>
  <si>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</si>
  <si>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</si>
  <si>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</si>
  <si>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</si>
  <si>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</si>
  <si>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</si>
  <si>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</si>
  <si>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</si>
  <si>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</si>
  <si>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</si>
  <si>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</si>
  <si>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</si>
  <si>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</si>
  <si>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</si>
  <si>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</si>
  <si>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</si>
  <si>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</si>
  <si>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</si>
  <si>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</si>
  <si>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</si>
  <si>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</si>
  <si>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</si>
  <si>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</si>
  <si>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</si>
  <si>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</si>
  <si>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</si>
  <si>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</si>
  <si>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</si>
  <si>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</si>
  <si>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</si>
  <si>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</si>
  <si>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</si>
  <si>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</si>
  <si>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</si>
  <si>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</si>
  <si>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</si>
  <si>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</si>
  <si>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</si>
  <si>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</si>
  <si>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</si>
  <si>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</si>
  <si>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</si>
  <si>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</si>
  <si>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</si>
  <si>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</si>
  <si>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</si>
  <si>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</si>
  <si>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</si>
  <si>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</si>
  <si>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</si>
  <si>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</si>
  <si>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</si>
  <si>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</si>
  <si>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</si>
  <si>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</si>
  <si>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</si>
  <si>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</si>
  <si>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</si>
  <si>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</si>
  <si>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</si>
  <si>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</si>
  <si>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</si>
  <si>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</si>
  <si>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</si>
  <si>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</si>
  <si>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</si>
  <si>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</si>
  <si>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</si>
  <si>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</si>
  <si>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</si>
  <si>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</si>
  <si>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</si>
  <si>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</si>
  <si>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</si>
  <si>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</si>
  <si>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</si>
  <si>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</si>
  <si>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</si>
  <si>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</si>
  <si>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</si>
  <si>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</si>
  <si>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</si>
  <si>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</si>
  <si>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</si>
  <si>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</si>
  <si>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</si>
  <si>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</si>
  <si>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</si>
  <si>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</si>
  <si>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</si>
  <si>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</si>
  <si>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</si>
  <si>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</si>
  <si>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</si>
  <si>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</si>
  <si>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</si>
  <si>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</si>
  <si>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</si>
  <si>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</si>
  <si>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</si>
  <si>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</si>
  <si>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</si>
  <si>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</si>
  <si>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</si>
  <si>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</si>
  <si>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</si>
  <si>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</si>
  <si>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</si>
  <si>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</si>
  <si>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</si>
  <si>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</si>
  <si>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</si>
  <si>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</si>
  <si>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</si>
  <si>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</si>
  <si>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</si>
  <si>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</si>
  <si>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</si>
  <si>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</si>
  <si>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</si>
  <si>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</si>
  <si>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</si>
  <si>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</si>
  <si>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</si>
  <si>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</si>
  <si>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</si>
  <si>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</si>
  <si>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</si>
  <si>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</si>
  <si>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</si>
  <si>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</si>
  <si>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</si>
  <si>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</si>
  <si>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</si>
  <si>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</si>
  <si>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</si>
  <si>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</si>
  <si>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</si>
  <si>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</si>
  <si>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</si>
  <si>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</si>
  <si>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</si>
  <si>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</si>
  <si>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</si>
  <si>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</si>
  <si>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</si>
  <si>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</si>
  <si>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</si>
  <si>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</si>
  <si>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</si>
  <si>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</si>
  <si>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</si>
  <si>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</si>
  <si>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</si>
  <si>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</si>
  <si>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</si>
  <si>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</si>
  <si>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</si>
  <si>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</si>
  <si>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</si>
  <si>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</si>
  <si>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</si>
  <si>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</si>
  <si>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</si>
  <si>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</si>
  <si>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</si>
  <si>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</si>
  <si>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</si>
  <si>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</si>
  <si>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</si>
  <si>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</si>
  <si>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</si>
  <si>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</si>
  <si>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</si>
  <si>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</si>
  <si>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</si>
  <si>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</si>
  <si>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</si>
  <si>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</si>
  <si>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</si>
  <si>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</si>
  <si>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</si>
  <si>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</si>
  <si>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</si>
  <si>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</si>
  <si>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</si>
  <si>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</si>
  <si>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</si>
  <si>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</si>
  <si>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</si>
  <si>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</si>
  <si>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</si>
  <si>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</si>
  <si>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</si>
  <si>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</si>
  <si>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</si>
  <si>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</si>
  <si>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</si>
  <si>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</si>
  <si>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</si>
  <si>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</si>
  <si>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</si>
  <si>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</si>
  <si>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</si>
  <si>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</si>
  <si>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</si>
  <si>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</si>
  <si>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</si>
  <si>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</si>
  <si>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</si>
  <si>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</si>
  <si>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</si>
  <si>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</si>
  <si>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</si>
  <si>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</si>
  <si>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</si>
  <si>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</si>
  <si>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</si>
  <si>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</si>
  <si>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</si>
  <si>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</si>
  <si>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</si>
  <si>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</si>
  <si>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</si>
  <si>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</si>
  <si>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</si>
  <si>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</si>
  <si>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</si>
  <si>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</si>
  <si>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</si>
  <si>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</si>
  <si>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</si>
  <si>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</si>
  <si>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</si>
  <si>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</si>
  <si>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</si>
  <si>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</si>
  <si>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</si>
  <si>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</si>
  <si>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</si>
  <si>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</si>
  <si>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</si>
  <si>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</si>
  <si>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</si>
  <si>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</si>
  <si>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</si>
  <si>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</si>
  <si>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</si>
  <si>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</si>
  <si>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</si>
  <si>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</si>
  <si>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</si>
  <si>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</si>
  <si>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</si>
  <si>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</si>
  <si>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</si>
  <si>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</si>
  <si>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</si>
  <si>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</si>
  <si>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</si>
  <si>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</si>
  <si>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</si>
  <si>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</si>
  <si>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</si>
  <si>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</si>
  <si>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</si>
  <si>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</si>
  <si>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</si>
  <si>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</si>
  <si>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</si>
  <si>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</si>
  <si>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</si>
  <si>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</si>
  <si>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</si>
  <si>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</si>
  <si>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</si>
  <si>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</si>
  <si>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</si>
  <si>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</si>
  <si>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</si>
  <si>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</si>
  <si>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</si>
  <si>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</si>
  <si>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</si>
  <si>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</si>
  <si>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</si>
  <si>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</si>
  <si>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</si>
  <si>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</si>
  <si>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</si>
  <si>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</si>
  <si>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</si>
  <si>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</si>
  <si>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</si>
  <si>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</si>
  <si>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</si>
  <si>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</si>
  <si>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</si>
  <si>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</si>
  <si>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</si>
  <si>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</si>
  <si>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</si>
  <si>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</si>
  <si>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</si>
  <si>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</si>
  <si>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</si>
  <si>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</si>
  <si>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</si>
  <si>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</si>
  <si>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</si>
  <si>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</si>
  <si>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</si>
  <si>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</si>
  <si>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</si>
  <si>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</si>
  <si>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</si>
  <si>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</si>
  <si>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</si>
  <si>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</si>
  <si>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</si>
  <si>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</si>
  <si>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</si>
  <si>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</si>
  <si>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</si>
  <si>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</si>
  <si>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</si>
  <si>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</si>
  <si>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</si>
  <si>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</si>
  <si>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</si>
  <si>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</si>
  <si>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</si>
  <si>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</si>
  <si>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</si>
  <si>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</si>
  <si>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</si>
  <si>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</si>
  <si>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</si>
  <si>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</si>
  <si>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</si>
  <si>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</si>
  <si>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</si>
  <si>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</si>
  <si>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</si>
  <si>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</si>
  <si>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</si>
  <si>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</si>
  <si>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</si>
  <si>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</si>
  <si>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</si>
  <si>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</si>
  <si>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</si>
  <si>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</si>
  <si>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</si>
  <si>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</si>
  <si>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</si>
  <si>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</si>
  <si>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</si>
  <si>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</si>
  <si>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</si>
  <si>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</si>
  <si>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</si>
  <si>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</si>
  <si>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</si>
  <si>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</si>
  <si>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</si>
  <si>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</si>
  <si>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</si>
  <si>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</si>
  <si>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</si>
  <si>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</si>
  <si>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</si>
  <si>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</si>
  <si>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</si>
  <si>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</si>
  <si>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</si>
  <si>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</si>
  <si>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</si>
  <si>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</si>
  <si>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</si>
  <si>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</si>
  <si>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</si>
  <si>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</si>
  <si>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</si>
  <si>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</si>
  <si>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</si>
  <si>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</si>
  <si>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</si>
  <si>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</si>
  <si>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</si>
  <si>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</si>
  <si>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</si>
  <si>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</si>
  <si>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</si>
  <si>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</si>
  <si>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</si>
  <si>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</si>
  <si>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</si>
  <si>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</si>
  <si>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</si>
  <si>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</si>
  <si>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</si>
  <si>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</si>
  <si>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</si>
  <si>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</si>
  <si>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</si>
  <si>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</si>
  <si>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</si>
  <si>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</si>
  <si>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</si>
  <si>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</si>
  <si>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</si>
  <si>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</si>
  <si>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</si>
  <si>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</si>
  <si>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</si>
  <si>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</si>
  <si>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</si>
  <si>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</si>
  <si>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</si>
  <si>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</si>
  <si>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</si>
  <si>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</si>
  <si>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</si>
  <si>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</si>
  <si>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</si>
  <si>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</si>
  <si>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</si>
  <si>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</si>
  <si>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</si>
  <si>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</si>
  <si>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</si>
  <si>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</si>
  <si>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</si>
  <si>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</si>
  <si>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</si>
  <si>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</si>
  <si>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</si>
  <si>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</si>
  <si>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</si>
  <si>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</si>
  <si>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</si>
  <si>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</si>
  <si>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</si>
  <si>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</si>
  <si>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</si>
  <si>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</si>
  <si>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</si>
  <si>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</si>
  <si>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</si>
  <si>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</si>
  <si>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</si>
  <si>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</si>
  <si>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</si>
  <si>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</si>
  <si>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</si>
  <si>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</si>
  <si>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</si>
  <si>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</si>
  <si>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</si>
  <si>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</si>
  <si>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</si>
  <si>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</si>
  <si>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</si>
  <si>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</si>
  <si>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</si>
  <si>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</si>
  <si>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</si>
  <si>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</si>
  <si>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</si>
  <si>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</si>
  <si>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</si>
  <si>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</si>
  <si>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</si>
  <si>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</si>
  <si>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</si>
  <si>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</si>
  <si>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</si>
  <si>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</si>
  <si>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</si>
  <si>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</si>
  <si>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</si>
  <si>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</si>
  <si>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</si>
  <si>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</si>
  <si>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</si>
  <si>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</si>
  <si>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</si>
  <si>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</si>
  <si>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</si>
  <si>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</si>
  <si>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</si>
  <si>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</si>
  <si>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</si>
  <si>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</si>
  <si>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</si>
  <si>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</si>
  <si>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</si>
  <si>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</si>
  <si>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</si>
  <si>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</si>
  <si>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</si>
  <si>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</si>
  <si>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</si>
  <si>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</si>
  <si>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</si>
  <si>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</si>
  <si>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</si>
  <si>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</si>
  <si>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</si>
  <si>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</si>
  <si>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</si>
  <si>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</si>
  <si>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</si>
  <si>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</si>
  <si>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</si>
  <si>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</si>
  <si>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</si>
  <si>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</si>
  <si>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</si>
  <si>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</si>
  <si>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</si>
  <si>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</si>
  <si>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</si>
  <si>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</si>
  <si>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</si>
  <si>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</si>
  <si>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</si>
  <si>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</si>
  <si>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</si>
  <si>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</si>
  <si>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</si>
  <si>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</si>
  <si>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</si>
  <si>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</si>
  <si>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</si>
  <si>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</si>
  <si>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</si>
  <si>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</si>
  <si>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</si>
  <si>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</si>
  <si>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</si>
  <si>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</si>
  <si>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</si>
  <si>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</si>
  <si>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</si>
  <si>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</si>
  <si>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</si>
  <si>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</si>
  <si>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</si>
  <si>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</si>
  <si>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</si>
  <si>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</si>
  <si>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</si>
  <si>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</si>
  <si>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</si>
  <si>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</si>
  <si>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</si>
  <si>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</si>
  <si>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</si>
  <si>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</si>
  <si>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</si>
  <si>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</si>
  <si>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</si>
  <si>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</si>
  <si>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</si>
  <si>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</si>
  <si>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</si>
  <si>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</si>
  <si>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</si>
  <si>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</si>
  <si>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</si>
  <si>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</si>
  <si>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</si>
  <si>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</si>
  <si>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</si>
  <si>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</si>
  <si>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</si>
  <si>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</si>
  <si>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</si>
  <si>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</si>
  <si>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</si>
  <si>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</si>
  <si>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</si>
  <si>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</si>
  <si>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</si>
  <si>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</si>
  <si>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</si>
  <si>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</si>
  <si>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</si>
  <si>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</si>
  <si>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</si>
  <si>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</si>
  <si>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</si>
  <si>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</si>
  <si>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</si>
  <si>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</si>
  <si>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</si>
  <si>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</si>
  <si>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</si>
  <si>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</si>
  <si>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</si>
  <si>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</si>
  <si>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</si>
  <si>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</si>
  <si>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</si>
  <si>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</si>
  <si>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</si>
  <si>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</si>
  <si>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</si>
  <si>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</si>
  <si>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</si>
  <si>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</si>
  <si>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</si>
  <si>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</si>
  <si>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</si>
  <si>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</si>
  <si>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</si>
  <si>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</si>
  <si>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</si>
  <si>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</si>
  <si>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</si>
  <si>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</si>
  <si>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</si>
  <si>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</si>
  <si>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</si>
  <si>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</si>
  <si>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</si>
  <si>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</si>
  <si>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</si>
  <si>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</si>
  <si>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</si>
  <si>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</si>
  <si>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</si>
  <si>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</si>
  <si>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</si>
  <si>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</si>
  <si>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</si>
  <si>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</si>
  <si>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</si>
  <si>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</si>
  <si>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</si>
  <si>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</si>
  <si>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</si>
  <si>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</si>
  <si>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</si>
  <si>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</si>
  <si>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</si>
  <si>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</si>
  <si>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</si>
  <si>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</si>
  <si>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</si>
  <si>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</si>
  <si>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</si>
  <si>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</si>
  <si>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</si>
  <si>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</si>
  <si>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</si>
  <si>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</si>
  <si>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</si>
  <si>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</si>
  <si>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</si>
  <si>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</si>
  <si>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</si>
  <si>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</si>
  <si>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</si>
  <si>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</si>
  <si>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</si>
  <si>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</si>
  <si>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</si>
  <si>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</si>
  <si>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</si>
  <si>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</si>
  <si>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</si>
  <si>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</si>
  <si>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</si>
  <si>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</si>
  <si>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</si>
  <si>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</si>
  <si>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</si>
  <si>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</si>
  <si>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</si>
  <si>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</si>
  <si>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</si>
  <si>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</si>
  <si>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</si>
  <si>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</si>
  <si>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</si>
  <si>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</si>
  <si>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</si>
  <si>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</si>
  <si>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</si>
  <si>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</si>
  <si>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</si>
  <si>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</si>
  <si>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</si>
  <si>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</si>
  <si>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</si>
  <si>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</si>
  <si>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</si>
  <si>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</si>
  <si>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</si>
  <si>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</si>
  <si>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</si>
  <si>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</si>
  <si>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</si>
  <si>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</si>
  <si>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</si>
  <si>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</si>
  <si>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</si>
  <si>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</si>
  <si>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</si>
  <si>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</si>
  <si>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</si>
  <si>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</si>
  <si>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</si>
  <si>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</si>
  <si>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</si>
  <si>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</si>
  <si>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</si>
  <si>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</si>
  <si>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</si>
  <si>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</si>
  <si>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</si>
  <si>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</si>
  <si>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</si>
  <si>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</si>
  <si>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</si>
  <si>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</si>
  <si>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</si>
  <si>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</si>
  <si>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</si>
  <si>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</si>
  <si>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</si>
  <si>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</si>
  <si>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</si>
  <si>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</si>
  <si>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</si>
  <si>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</si>
  <si>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</si>
  <si>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</si>
  <si>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</si>
  <si>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</si>
  <si>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</si>
  <si>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</si>
  <si>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</si>
  <si>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</si>
  <si>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</si>
  <si>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</si>
  <si>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</si>
  <si>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</si>
  <si>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</si>
  <si>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</si>
  <si>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</si>
  <si>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</si>
  <si>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</si>
  <si>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</si>
  <si>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</si>
  <si>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</si>
  <si>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</si>
  <si>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</si>
  <si>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</si>
  <si>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</si>
  <si>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</si>
  <si>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</si>
  <si>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</si>
  <si>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</si>
  <si>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</si>
  <si>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</si>
  <si>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</si>
  <si>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</si>
  <si>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</si>
  <si>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</si>
  <si>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</si>
  <si>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</si>
  <si>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</si>
  <si>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</si>
  <si>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</si>
  <si>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</si>
  <si>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</si>
  <si>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</si>
  <si>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</si>
  <si>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</si>
  <si>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</si>
  <si>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</si>
  <si>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</si>
  <si>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</si>
  <si>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</si>
  <si>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</si>
  <si>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</si>
  <si>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</si>
  <si>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</si>
  <si>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</si>
  <si>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</si>
  <si>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</si>
  <si>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</si>
  <si>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</si>
  <si>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</si>
  <si>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</si>
  <si>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</si>
  <si>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</si>
  <si>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</si>
  <si>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</si>
  <si>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</si>
  <si>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</si>
  <si>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</si>
  <si>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</si>
  <si>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</si>
  <si>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</si>
  <si>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</si>
  <si>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</si>
  <si>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</si>
  <si>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</si>
  <si>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</si>
  <si>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</si>
  <si>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</si>
  <si>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</si>
  <si>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</si>
  <si>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</si>
  <si>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</si>
  <si>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</si>
  <si>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</si>
  <si>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</si>
  <si>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</si>
  <si>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</si>
  <si>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</si>
  <si>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</si>
  <si>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</si>
  <si>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</si>
  <si>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</si>
  <si>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</si>
  <si>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</si>
  <si>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</si>
  <si>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</si>
  <si>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</si>
  <si>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</si>
  <si>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</si>
  <si>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</si>
  <si>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</si>
  <si>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</si>
  <si>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</si>
  <si>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</si>
  <si>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</si>
  <si>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</si>
  <si>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</si>
  <si>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</si>
  <si>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</si>
  <si>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</si>
  <si>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</si>
  <si>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</si>
  <si>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</si>
  <si>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</si>
  <si>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</si>
  <si>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</si>
  <si>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</si>
  <si>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</si>
  <si>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</si>
  <si>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</si>
  <si>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</si>
  <si>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</si>
  <si>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</si>
  <si>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</si>
  <si>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</si>
  <si>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</si>
  <si>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</si>
  <si>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</si>
  <si>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</si>
  <si>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</si>
  <si>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</si>
  <si>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</si>
  <si>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</si>
  <si>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</si>
  <si>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</si>
  <si>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</si>
  <si>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</si>
  <si>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</si>
  <si>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</si>
  <si>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</si>
  <si>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</si>
  <si>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</si>
  <si>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</si>
  <si>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</si>
  <si>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</si>
  <si>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</si>
  <si>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</si>
  <si>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</si>
  <si>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</si>
  <si>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</si>
  <si>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</si>
  <si>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</si>
  <si>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</si>
  <si>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</si>
  <si>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</si>
  <si>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</si>
  <si>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</si>
  <si>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</si>
  <si>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</si>
  <si>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</si>
  <si>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</si>
  <si>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</si>
  <si>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</si>
  <si>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</si>
  <si>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</si>
  <si>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</si>
  <si>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</si>
  <si>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</si>
  <si>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</si>
  <si>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</si>
  <si>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</si>
  <si>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</si>
  <si>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</si>
  <si>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</si>
  <si>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</si>
  <si>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</si>
  <si>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</si>
  <si>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</si>
  <si>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</si>
  <si>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</si>
  <si>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</si>
  <si>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</si>
  <si>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</si>
  <si>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</si>
  <si>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</si>
  <si>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</si>
  <si>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</si>
  <si>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</si>
  <si>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</si>
  <si>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</si>
  <si>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</si>
  <si>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</si>
  <si>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</si>
  <si>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</si>
  <si>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</si>
  <si>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</si>
  <si>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</si>
  <si>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</si>
  <si>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</si>
  <si>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</si>
  <si>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</si>
  <si>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</si>
  <si>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</si>
  <si>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</si>
  <si>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</si>
  <si>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</si>
  <si>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</si>
  <si>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</si>
  <si>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</si>
  <si>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</si>
  <si>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</si>
  <si>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</si>
  <si>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</si>
  <si>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</si>
  <si>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</si>
  <si>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</si>
  <si>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</si>
  <si>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</si>
  <si>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</si>
  <si>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</si>
  <si>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</si>
  <si>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</si>
  <si>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</si>
  <si>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</si>
  <si>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</si>
  <si>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</si>
  <si>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</si>
  <si>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</si>
  <si>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</si>
  <si>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</si>
  <si>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</si>
  <si>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</si>
  <si>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</si>
  <si>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</si>
  <si>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</si>
  <si>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</si>
  <si>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</si>
  <si>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</si>
  <si>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</si>
  <si>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</si>
  <si>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</si>
  <si>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</si>
  <si>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</si>
  <si>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</si>
  <si>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</si>
  <si>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</si>
  <si>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</si>
  <si>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</si>
  <si>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</si>
  <si>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</si>
  <si>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</si>
  <si>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</si>
  <si>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</si>
  <si>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</si>
  <si>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</si>
  <si>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</si>
  <si>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</si>
  <si>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</si>
  <si>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</si>
  <si>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</si>
  <si>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</si>
  <si>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</si>
  <si>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</si>
  <si>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</si>
  <si>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</si>
  <si>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</si>
  <si>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</si>
  <si>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</si>
  <si>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</si>
  <si>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</si>
  <si>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</si>
  <si>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</si>
  <si>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</si>
  <si>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</si>
  <si>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</si>
  <si>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</si>
  <si>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</si>
  <si>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</si>
  <si>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</si>
  <si>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</si>
  <si>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</si>
  <si>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</si>
  <si>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</si>
  <si>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</si>
  <si>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</si>
  <si>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</si>
  <si>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</si>
  <si>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</si>
  <si>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</si>
  <si>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</si>
  <si>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</si>
  <si>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</si>
  <si>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</si>
  <si>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</si>
  <si>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</si>
  <si>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</si>
  <si>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</si>
  <si>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</si>
  <si>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</si>
  <si>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</si>
  <si>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</si>
  <si>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</si>
  <si>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</si>
  <si>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</si>
  <si>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</si>
  <si>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</si>
  <si>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</si>
  <si>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</si>
  <si>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</si>
  <si>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</si>
  <si>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</si>
  <si>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</si>
  <si>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</si>
  <si>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</si>
  <si>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</si>
  <si>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</si>
  <si>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</si>
  <si>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</si>
  <si>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</si>
  <si>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</si>
  <si>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</si>
  <si>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</si>
  <si>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</si>
  <si>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</si>
  <si>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</si>
  <si>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</si>
  <si>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</si>
  <si>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</si>
  <si>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</si>
  <si>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</si>
  <si>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</si>
  <si>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</si>
  <si>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</si>
  <si>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</si>
  <si>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</si>
  <si>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</si>
  <si>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</si>
  <si>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</si>
  <si>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</si>
  <si>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</si>
  <si>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</si>
  <si>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</si>
  <si>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</si>
  <si>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</si>
  <si>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</si>
  <si>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</si>
  <si>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</si>
  <si>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</si>
  <si>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</si>
  <si>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</si>
  <si>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</si>
  <si>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</si>
  <si>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</si>
  <si>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</si>
  <si>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</si>
  <si>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</si>
  <si>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</si>
  <si>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</si>
  <si>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</si>
  <si>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</si>
  <si>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</si>
  <si>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</si>
  <si>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</si>
  <si>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</si>
  <si>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</si>
  <si>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</si>
  <si>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</si>
  <si>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</si>
  <si>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</si>
  <si>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</si>
  <si>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</si>
  <si>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</si>
  <si>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</si>
  <si>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</si>
  <si>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</si>
  <si>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</si>
  <si>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</si>
  <si>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</si>
  <si>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</si>
  <si>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</si>
  <si>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</si>
  <si>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</si>
  <si>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</si>
  <si>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</si>
  <si>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</si>
  <si>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</si>
  <si>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</si>
  <si>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</si>
  <si>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</si>
  <si>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</si>
  <si>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</si>
  <si>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</si>
  <si>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</si>
  <si>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</si>
  <si>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</si>
  <si>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</si>
  <si>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</si>
  <si>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</si>
  <si>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</si>
  <si>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</si>
  <si>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</si>
  <si>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</si>
  <si>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</si>
  <si>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</si>
  <si>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</si>
  <si>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</si>
  <si>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</si>
  <si>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</si>
  <si>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</si>
  <si>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</si>
  <si>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</si>
  <si>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</si>
  <si>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</si>
  <si>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</si>
  <si>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</si>
  <si>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</si>
  <si>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</si>
  <si>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</si>
  <si>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</si>
  <si>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</si>
  <si>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</si>
  <si>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</si>
  <si>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</si>
  <si>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</si>
  <si>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</si>
  <si>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</si>
  <si>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</si>
  <si>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</si>
  <si>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</si>
  <si>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</si>
  <si>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</si>
  <si>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</si>
  <si>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</si>
  <si>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</si>
  <si>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</si>
  <si>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</si>
  <si>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</si>
  <si>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</si>
  <si>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</si>
  <si>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</si>
  <si>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</si>
  <si>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</si>
  <si>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</si>
  <si>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</si>
  <si>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</si>
  <si>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</si>
  <si>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</si>
  <si>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</si>
  <si>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</si>
  <si>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</si>
  <si>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</si>
  <si>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</si>
  <si>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</si>
  <si>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</si>
  <si>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</si>
  <si>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</si>
  <si>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</si>
  <si>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</si>
  <si>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</si>
  <si>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</si>
  <si>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</si>
  <si>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</si>
  <si>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</si>
  <si>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</si>
  <si>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</si>
  <si>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</si>
  <si>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</si>
  <si>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</si>
  <si>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</si>
  <si>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</si>
  <si>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</si>
  <si>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</si>
  <si>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</si>
  <si>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</si>
  <si>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</si>
  <si>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</si>
  <si>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</si>
  <si>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</si>
  <si>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</si>
  <si>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</si>
  <si>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</si>
  <si>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</si>
  <si>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</si>
  <si>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</si>
  <si>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</si>
  <si>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</si>
  <si>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</si>
  <si>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</si>
  <si>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</si>
  <si>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</si>
  <si>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</si>
  <si>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</si>
  <si>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</si>
  <si>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</si>
  <si>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</si>
  <si>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</si>
  <si>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</si>
  <si>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</si>
  <si>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</si>
  <si>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</si>
  <si>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</si>
  <si>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</si>
  <si>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</si>
  <si>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</si>
  <si>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</si>
  <si>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</si>
  <si>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</si>
  <si>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</si>
  <si>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</si>
  <si>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</si>
  <si>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</si>
  <si>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</si>
  <si>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</si>
  <si>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</si>
  <si>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</si>
  <si>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</si>
  <si>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</si>
  <si>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</si>
  <si>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</si>
  <si>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</si>
  <si>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</si>
  <si>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</si>
  <si>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</si>
  <si>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</si>
  <si>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</si>
  <si>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</si>
  <si>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</si>
  <si>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</si>
  <si>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</si>
  <si>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</si>
  <si>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</si>
  <si>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</si>
  <si>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</si>
  <si>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</si>
  <si>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</si>
  <si>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</si>
  <si>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</si>
  <si>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</si>
  <si>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</si>
  <si>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</si>
  <si>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</si>
  <si>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</si>
  <si>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</si>
  <si>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</si>
  <si>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</si>
  <si>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</si>
  <si>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</si>
  <si>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</si>
  <si>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</si>
  <si>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</si>
  <si>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</si>
  <si>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</si>
  <si>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</si>
  <si>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</si>
  <si>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</si>
  <si>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</si>
  <si>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</si>
  <si>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</si>
  <si>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</si>
  <si>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</si>
  <si>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</si>
  <si>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</si>
  <si>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</si>
  <si>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</si>
  <si>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</si>
  <si>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</si>
  <si>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</si>
  <si>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</si>
  <si>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</si>
  <si>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</si>
  <si>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</si>
  <si>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</si>
  <si>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</si>
  <si>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</si>
  <si>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</si>
  <si>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</si>
  <si>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</si>
  <si>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</si>
  <si>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</si>
  <si>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</si>
  <si>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</si>
  <si>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</si>
  <si>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</si>
  <si>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</si>
  <si>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</si>
  <si>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</si>
  <si>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</si>
  <si>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</si>
  <si>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</si>
  <si>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</si>
  <si>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</si>
  <si>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</si>
  <si>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</si>
  <si>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</si>
  <si>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</si>
  <si>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</si>
  <si>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</si>
  <si>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</si>
  <si>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</si>
  <si>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</si>
  <si>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</si>
  <si>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</si>
  <si>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</si>
  <si>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</si>
  <si>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</si>
  <si>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</si>
  <si>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</si>
  <si>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</si>
  <si>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</si>
  <si>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</si>
  <si>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</si>
  <si>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</si>
  <si>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</si>
  <si>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</si>
  <si>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</si>
  <si>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</si>
  <si>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</si>
  <si>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</si>
  <si>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</si>
  <si>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</si>
  <si>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</si>
  <si>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</si>
  <si>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</si>
  <si>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</si>
  <si>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</si>
  <si>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</si>
  <si>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</si>
  <si>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</si>
  <si>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</si>
  <si>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</si>
  <si>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</si>
  <si>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</si>
  <si>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</si>
  <si>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</si>
  <si>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</si>
  <si>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</si>
  <si>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</si>
  <si>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</si>
  <si>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</si>
  <si>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</si>
  <si>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</si>
  <si>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</si>
  <si>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</si>
  <si>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</si>
  <si>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</si>
  <si>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</si>
  <si>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</si>
  <si>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</si>
  <si>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</si>
  <si>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</si>
  <si>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</si>
  <si>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</si>
  <si>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</si>
  <si>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</si>
  <si>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</si>
  <si>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</si>
  <si>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</si>
  <si>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</si>
  <si>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</si>
  <si>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</si>
  <si>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</si>
  <si>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</si>
  <si>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</si>
  <si>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</si>
  <si>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</si>
  <si>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</si>
  <si>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</si>
  <si>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</si>
  <si>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</si>
  <si>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</si>
  <si>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</si>
  <si>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</si>
  <si>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</si>
  <si>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</si>
  <si>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</si>
  <si>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</si>
  <si>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</si>
  <si>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</si>
  <si>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</si>
  <si>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</si>
  <si>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</si>
  <si>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</si>
  <si>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</si>
  <si>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</si>
  <si>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</si>
  <si>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</si>
  <si>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</si>
  <si>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</si>
  <si>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</si>
  <si>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</si>
  <si>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</si>
  <si>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</si>
  <si>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</si>
  <si>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</si>
  <si>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</si>
  <si>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</si>
  <si>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</si>
  <si>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</si>
  <si>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</si>
  <si>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</si>
  <si>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</si>
  <si>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</si>
  <si>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</si>
  <si>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</si>
  <si>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</si>
  <si>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</si>
  <si>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</si>
  <si>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</si>
  <si>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</si>
  <si>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</si>
  <si>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</si>
  <si>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</si>
  <si>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</si>
  <si>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</si>
  <si>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</si>
  <si>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</si>
  <si>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</si>
  <si>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</si>
  <si>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</si>
  <si>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</si>
  <si>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</si>
  <si>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</si>
  <si>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</si>
  <si>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</si>
  <si>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</si>
  <si>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</si>
  <si>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</si>
  <si>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</si>
  <si>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</si>
  <si>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</si>
  <si>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</si>
  <si>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</si>
  <si>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</si>
  <si>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</si>
  <si>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</si>
  <si>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</si>
  <si>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</si>
  <si>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</si>
  <si>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</si>
  <si>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</si>
  <si>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</si>
  <si>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</si>
  <si>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</si>
  <si>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</si>
  <si>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</si>
  <si>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</si>
  <si>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</si>
  <si>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</si>
  <si>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</si>
  <si>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</si>
  <si>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</si>
  <si>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</si>
  <si>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</si>
  <si>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</si>
  <si>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</si>
  <si>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</si>
  <si>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</si>
  <si>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</si>
  <si>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</si>
  <si>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</si>
  <si>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</si>
  <si>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</si>
  <si>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</si>
  <si>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</si>
  <si>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</si>
  <si>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</si>
  <si>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</si>
  <si>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</si>
  <si>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</si>
  <si>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</si>
  <si>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</si>
  <si>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</si>
  <si>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</si>
  <si>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</si>
  <si>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</si>
  <si>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</si>
  <si>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</si>
  <si>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</si>
  <si>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</si>
  <si>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</si>
  <si>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</si>
  <si>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</si>
  <si>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</si>
  <si>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</si>
  <si>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</si>
  <si>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</si>
  <si>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</si>
  <si>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</si>
  <si>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</si>
  <si>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</si>
  <si>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</si>
  <si>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</si>
  <si>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</si>
  <si>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</si>
  <si>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</si>
  <si>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</si>
  <si>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</si>
  <si>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</si>
  <si>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</si>
  <si>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</si>
  <si>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</si>
  <si>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</si>
  <si>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</si>
  <si>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</si>
  <si>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</si>
  <si>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</si>
  <si>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</si>
  <si>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</si>
  <si>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</si>
  <si>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</si>
  <si>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</si>
  <si>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</si>
  <si>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</si>
  <si>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</si>
  <si>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</si>
  <si>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</si>
  <si>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</si>
  <si>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</si>
  <si>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</si>
  <si>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</si>
  <si>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</si>
  <si>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</si>
  <si>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</si>
  <si>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</si>
  <si>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</si>
  <si>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</si>
  <si>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</si>
  <si>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</si>
  <si>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</si>
  <si>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</si>
  <si>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</si>
  <si>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</si>
  <si>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</si>
  <si>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</si>
  <si>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</si>
  <si>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</si>
  <si>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</si>
  <si>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</si>
  <si>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</si>
  <si>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</si>
  <si>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</si>
  <si>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</si>
  <si>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</si>
  <si>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</si>
  <si>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</si>
  <si>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</si>
  <si>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</si>
  <si>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</si>
  <si>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</si>
  <si>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</si>
  <si>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</si>
  <si>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</si>
  <si>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</si>
  <si>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</si>
  <si>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</si>
  <si>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</si>
  <si>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</si>
  <si>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</si>
  <si>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</si>
  <si>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</si>
  <si>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</si>
  <si>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</si>
  <si>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</si>
  <si>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</si>
  <si>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</si>
  <si>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</si>
  <si>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</si>
  <si>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</si>
  <si>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</si>
  <si>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</si>
  <si>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</si>
  <si>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</si>
  <si>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</si>
  <si>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</si>
  <si>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</si>
  <si>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</si>
  <si>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</si>
  <si>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</si>
  <si>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</si>
  <si>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</si>
  <si>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</si>
  <si>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</si>
  <si>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</si>
  <si>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</si>
  <si>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</si>
  <si>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</si>
  <si>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</si>
  <si>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</si>
  <si>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</si>
  <si>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</si>
  <si>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</si>
  <si>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</si>
  <si>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</si>
  <si>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</si>
  <si>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</si>
  <si>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</si>
  <si>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</si>
  <si>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</si>
  <si>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</si>
  <si>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</si>
  <si>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</si>
  <si>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</si>
  <si>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</si>
  <si>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</si>
  <si>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</si>
  <si>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</si>
  <si>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</si>
  <si>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</si>
  <si>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</si>
  <si>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</si>
  <si>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</si>
  <si>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</si>
  <si>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</si>
  <si>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</si>
  <si>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</si>
  <si>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</si>
  <si>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</si>
  <si>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</si>
  <si>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</si>
  <si>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</si>
  <si>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</si>
  <si>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</si>
  <si>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</si>
  <si>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</si>
  <si>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</si>
  <si>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</si>
  <si>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</si>
  <si>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</si>
  <si>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</si>
  <si>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</si>
  <si>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</si>
  <si>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</si>
  <si>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</si>
  <si>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</si>
  <si>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</si>
  <si>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</si>
  <si>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</si>
  <si>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</si>
  <si>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</si>
  <si>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</si>
  <si>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</si>
  <si>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</si>
  <si>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</si>
  <si>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</si>
  <si>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</si>
  <si>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</si>
  <si>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</si>
  <si>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</si>
  <si>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</si>
  <si>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</si>
  <si>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</si>
  <si>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</si>
  <si>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</si>
  <si>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</si>
  <si>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</si>
  <si>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</si>
  <si>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</si>
  <si>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</si>
  <si>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</si>
  <si>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</si>
  <si>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</si>
  <si>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</si>
  <si>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</si>
  <si>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</si>
  <si>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</si>
  <si>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</si>
  <si>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</si>
  <si>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</si>
  <si>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</si>
  <si>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</si>
  <si>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</si>
  <si>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</si>
  <si>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</si>
  <si>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</si>
  <si>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</si>
  <si>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</si>
  <si>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</si>
  <si>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</si>
  <si>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</si>
  <si>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</si>
  <si>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</si>
  <si>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</si>
  <si>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</si>
  <si>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</si>
  <si>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</si>
  <si>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</si>
  <si>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</si>
  <si>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</si>
  <si>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</si>
  <si>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</si>
  <si>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</si>
  <si>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</si>
  <si>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</si>
  <si>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</si>
  <si>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</si>
  <si>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</si>
  <si>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</si>
  <si>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</si>
  <si>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</si>
  <si>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</si>
  <si>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</si>
  <si>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</si>
  <si>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</si>
  <si>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</si>
  <si>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</si>
  <si>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</si>
  <si>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</si>
  <si>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</si>
  <si>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</si>
  <si>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</si>
  <si>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</si>
  <si>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</si>
  <si>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</si>
  <si>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</si>
  <si>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</si>
  <si>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</si>
  <si>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</si>
  <si>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</si>
  <si>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</si>
  <si>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</si>
  <si>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</si>
  <si>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</si>
  <si>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</si>
  <si>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</si>
  <si>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</si>
  <si>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</si>
  <si>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</si>
  <si>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</si>
  <si>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</si>
  <si>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</si>
  <si>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</si>
  <si>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</si>
  <si>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</si>
  <si>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</si>
  <si>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</si>
  <si>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</si>
  <si>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</si>
  <si>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</si>
  <si>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</si>
  <si>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</si>
  <si>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</si>
  <si>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</si>
  <si>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</si>
  <si>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</si>
  <si>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</si>
  <si>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</si>
  <si>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</si>
  <si>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</si>
  <si>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</si>
  <si>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</si>
  <si>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</si>
  <si>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</si>
  <si>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</si>
  <si>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</si>
  <si>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</si>
  <si>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</si>
  <si>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</si>
  <si>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</si>
  <si>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</si>
  <si>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</si>
  <si>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</si>
  <si>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</si>
  <si>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</si>
  <si>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</si>
  <si>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</si>
  <si>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</si>
  <si>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</si>
  <si>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</si>
  <si>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</si>
  <si>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</si>
  <si>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</si>
  <si>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</si>
  <si>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</si>
  <si>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</si>
  <si>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</si>
  <si>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</si>
  <si>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</si>
  <si>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</si>
  <si>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</si>
  <si>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</si>
  <si>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</si>
  <si>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</si>
  <si>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</si>
  <si>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</si>
  <si>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</si>
  <si>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</si>
  <si>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</si>
  <si>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</si>
  <si>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</si>
  <si>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</si>
  <si>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</si>
  <si>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</si>
  <si>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</si>
  <si>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</si>
  <si>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</si>
  <si>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</si>
  <si>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</si>
  <si>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</si>
  <si>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</si>
  <si>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</si>
  <si>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</si>
  <si>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</si>
  <si>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</si>
  <si>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</si>
  <si>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</si>
  <si>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</si>
  <si>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</si>
  <si>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</si>
  <si>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</si>
  <si>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</si>
  <si>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</si>
  <si>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</si>
  <si>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</si>
  <si>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</si>
  <si>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</si>
  <si>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</si>
  <si>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</si>
  <si>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</si>
  <si>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</si>
  <si>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</si>
  <si>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</si>
  <si>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</si>
  <si>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</si>
  <si>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</si>
  <si>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</si>
  <si>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</si>
  <si>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</si>
  <si>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</si>
  <si>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</si>
  <si>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</si>
  <si>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</si>
  <si>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</si>
  <si>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</si>
  <si>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</si>
  <si>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</si>
  <si>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</si>
  <si>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</si>
  <si>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</si>
  <si>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</si>
  <si>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</si>
  <si>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</si>
  <si>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</si>
  <si>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</si>
  <si>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</si>
  <si>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</si>
  <si>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</si>
  <si>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</si>
  <si>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</si>
  <si>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</si>
  <si>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</si>
  <si>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</si>
  <si>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</si>
  <si>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</si>
  <si>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</si>
  <si>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</si>
  <si>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</si>
  <si>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</si>
  <si>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</si>
  <si>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</si>
  <si>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</si>
  <si>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</si>
  <si>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</si>
  <si>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</si>
  <si>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</si>
  <si>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</si>
  <si>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</si>
  <si>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</si>
  <si>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</si>
  <si>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</si>
  <si>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</si>
  <si>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</si>
  <si>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</si>
  <si>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</si>
  <si>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</si>
  <si>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</si>
  <si>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</si>
  <si>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</si>
  <si>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</si>
  <si>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</si>
  <si>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</si>
  <si>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</si>
  <si>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</si>
  <si>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</si>
  <si>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</si>
  <si>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</si>
  <si>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</si>
  <si>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</si>
  <si>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</si>
  <si>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</si>
  <si>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</si>
  <si>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</si>
  <si>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</si>
  <si>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</si>
  <si>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</si>
  <si>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</si>
  <si>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</si>
  <si>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</si>
  <si>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</si>
  <si>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</si>
  <si>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</si>
  <si>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</si>
  <si>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</si>
  <si>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</si>
  <si>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</si>
  <si>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</si>
  <si>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</si>
  <si>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</si>
  <si>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</si>
  <si>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</si>
  <si>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</si>
  <si>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</si>
  <si>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</si>
  <si>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</si>
  <si>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</si>
  <si>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</si>
  <si>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</si>
  <si>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</si>
  <si>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</si>
  <si>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</si>
  <si>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</si>
  <si>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</si>
  <si>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</si>
  <si>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</si>
  <si>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</si>
  <si>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</si>
  <si>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</si>
  <si>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</si>
  <si>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</si>
  <si>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</si>
  <si>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</si>
  <si>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</si>
  <si>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</si>
  <si>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</si>
  <si>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</si>
  <si>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</si>
  <si>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</si>
  <si>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</si>
  <si>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</si>
  <si>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</si>
  <si>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</si>
  <si>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</si>
  <si>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</si>
  <si>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</si>
  <si>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</si>
  <si>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</si>
  <si>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</si>
  <si>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</si>
  <si>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</si>
  <si>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</si>
  <si>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</si>
  <si>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</si>
  <si>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</si>
  <si>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</si>
  <si>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</si>
  <si>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</si>
  <si>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</si>
  <si>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</si>
  <si>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</si>
  <si>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</si>
  <si>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</si>
  <si>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</si>
  <si>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</si>
  <si>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</si>
  <si>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</si>
  <si>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</si>
  <si>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</si>
  <si>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</si>
  <si>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</si>
  <si>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</si>
  <si>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</si>
  <si>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</si>
  <si>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</si>
  <si>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</si>
  <si>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</si>
  <si>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</si>
  <si>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</si>
  <si>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</si>
  <si>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</si>
  <si>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</si>
  <si>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</si>
  <si>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</si>
  <si>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</si>
  <si>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</si>
  <si>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</si>
  <si>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</si>
  <si>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</si>
  <si>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</si>
  <si>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</si>
  <si>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</si>
  <si>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</si>
  <si>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</si>
  <si>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</si>
  <si>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</si>
  <si>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</si>
  <si>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</si>
  <si>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</si>
  <si>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</si>
  <si>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</si>
  <si>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</si>
  <si>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</si>
  <si>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</si>
  <si>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</si>
  <si>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</si>
  <si>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</si>
  <si>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</si>
  <si>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</si>
  <si>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</si>
  <si>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</si>
  <si>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</si>
  <si>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</si>
  <si>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</si>
  <si>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</si>
  <si>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</si>
  <si>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</si>
  <si>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</si>
  <si>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</si>
  <si>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</si>
  <si>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</si>
  <si>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</si>
  <si>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</si>
  <si>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</si>
  <si>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</si>
  <si>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</si>
  <si>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</si>
  <si>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</si>
  <si>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</si>
  <si>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</si>
  <si>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</si>
  <si>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</si>
  <si>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</si>
  <si>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</si>
  <si>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</si>
  <si>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</si>
  <si>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</si>
  <si>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</si>
  <si>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</si>
  <si>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</si>
  <si>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</si>
  <si>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</si>
  <si>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</si>
  <si>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</si>
  <si>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</si>
  <si>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</si>
  <si>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</si>
  <si>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</si>
  <si>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</si>
  <si>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</si>
  <si>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</si>
  <si>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</si>
  <si>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</si>
  <si>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</si>
  <si>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</si>
  <si>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</si>
  <si>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</si>
  <si>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</si>
  <si>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</si>
  <si>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</si>
  <si>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</si>
  <si>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</si>
  <si>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</si>
  <si>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</si>
  <si>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</si>
  <si>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</si>
  <si>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</si>
  <si>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</si>
  <si>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</si>
  <si>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</si>
  <si>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</si>
  <si>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</si>
  <si>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</si>
  <si>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</si>
  <si>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</si>
  <si>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</si>
  <si>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</si>
  <si>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</si>
  <si>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</si>
  <si>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</si>
  <si>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</si>
  <si>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</si>
  <si>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</si>
  <si>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</si>
  <si>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</si>
  <si>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</si>
  <si>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</si>
  <si>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</si>
  <si>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</si>
  <si>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</si>
  <si>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</si>
  <si>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</si>
  <si>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</si>
  <si>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</si>
  <si>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</si>
  <si>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</si>
  <si>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</si>
  <si>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</si>
  <si>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</si>
  <si>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</si>
  <si>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</si>
  <si>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</si>
  <si>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</si>
  <si>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</si>
  <si>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</si>
  <si>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</si>
  <si>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</si>
  <si>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</si>
  <si>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</si>
  <si>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</si>
  <si>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</si>
  <si>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</si>
  <si>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</si>
  <si>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</si>
  <si>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</si>
  <si>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</si>
  <si>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</si>
  <si>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</si>
  <si>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</si>
  <si>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</si>
  <si>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</si>
  <si>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</si>
  <si>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</si>
  <si>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</si>
  <si>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</si>
  <si>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</si>
  <si>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</si>
  <si>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</si>
  <si>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</si>
  <si>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</si>
  <si>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</si>
  <si>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</si>
  <si>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</si>
  <si>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</si>
  <si>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</si>
  <si>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</si>
  <si>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</si>
  <si>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</si>
  <si>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</si>
  <si>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</si>
  <si>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</si>
  <si>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</si>
  <si>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</si>
  <si>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</si>
  <si>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</si>
  <si>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</si>
  <si>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</si>
  <si>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</si>
  <si>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</si>
  <si>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</si>
  <si>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</si>
  <si>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</si>
  <si>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</si>
  <si>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</si>
  <si>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</si>
  <si>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</si>
  <si>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</si>
  <si>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</si>
  <si>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</si>
  <si>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</si>
  <si>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</si>
  <si>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</si>
  <si>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</si>
  <si>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</si>
  <si>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</si>
  <si>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</si>
  <si>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</si>
  <si>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</si>
  <si>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</si>
  <si>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</si>
  <si>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</si>
  <si>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</si>
  <si>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</si>
  <si>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</si>
  <si>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</si>
  <si>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</si>
  <si>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</si>
  <si>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</si>
  <si>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</si>
  <si>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</si>
  <si>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</si>
  <si>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</si>
  <si>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</si>
  <si>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</si>
  <si>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</si>
  <si>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</si>
  <si>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</si>
  <si>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</si>
  <si>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</si>
  <si>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</si>
  <si>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</si>
  <si>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</si>
  <si>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</si>
  <si>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</si>
  <si>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</si>
  <si>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</si>
  <si>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</si>
  <si>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</si>
  <si>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</si>
  <si>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</si>
  <si>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</si>
  <si>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</si>
  <si>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</si>
  <si>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</si>
  <si>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</si>
  <si>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</si>
  <si>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</si>
  <si>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</si>
  <si>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</si>
  <si>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</si>
  <si>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</si>
  <si>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</si>
  <si>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</si>
  <si>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</si>
  <si>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</si>
  <si>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</si>
  <si>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</si>
  <si>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</si>
  <si>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</si>
  <si>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</si>
  <si>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</si>
  <si>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</si>
  <si>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</si>
  <si>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</si>
  <si>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</si>
  <si>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</si>
  <si>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</si>
  <si>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</si>
  <si>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</si>
  <si>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</si>
  <si>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</si>
  <si>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</si>
  <si>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</si>
  <si>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</si>
  <si>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</si>
  <si>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</si>
  <si>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</si>
  <si>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</si>
  <si>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</si>
  <si>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</si>
  <si>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</si>
  <si>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</si>
  <si>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</si>
  <si>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</si>
  <si>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</si>
  <si>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</si>
  <si>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</si>
  <si>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</si>
  <si>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</si>
  <si>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</si>
  <si>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</si>
  <si>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</si>
  <si>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</si>
  <si>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</si>
  <si>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</si>
  <si>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</si>
  <si>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</si>
  <si>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</si>
  <si>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</si>
  <si>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</si>
  <si>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</si>
  <si>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</si>
  <si>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</si>
  <si>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</si>
  <si>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</si>
  <si>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</si>
  <si>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</si>
  <si>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</si>
  <si>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</si>
  <si>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</si>
  <si>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</si>
  <si>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</si>
  <si>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</si>
  <si>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</si>
  <si>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</si>
  <si>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</si>
  <si>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</si>
  <si>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</si>
  <si>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</si>
  <si>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</si>
  <si>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</si>
  <si>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</si>
  <si>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</si>
  <si>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</si>
  <si>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</si>
  <si>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</si>
  <si>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</si>
  <si>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</si>
  <si>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</si>
  <si>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</si>
  <si>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</si>
  <si>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</si>
  <si>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</si>
  <si>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</si>
  <si>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</si>
  <si>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</si>
  <si>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</si>
  <si>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</si>
  <si>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</si>
  <si>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</si>
  <si>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</si>
  <si>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</si>
  <si>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</si>
  <si>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</si>
  <si>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</si>
  <si>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</si>
  <si>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</si>
  <si>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</si>
  <si>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</si>
  <si>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</si>
  <si>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</si>
  <si>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</si>
  <si>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</si>
  <si>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</si>
  <si>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</si>
  <si>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</si>
  <si>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</si>
  <si>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</si>
  <si>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</si>
  <si>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</si>
  <si>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</si>
  <si>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</si>
  <si>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</si>
  <si>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</si>
  <si>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</si>
  <si>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</si>
  <si>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</si>
  <si>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</si>
  <si>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</si>
  <si>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</si>
  <si>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</si>
  <si>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</si>
  <si>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</si>
  <si>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</si>
  <si>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</si>
  <si>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</si>
  <si>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</si>
  <si>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</si>
  <si>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</si>
  <si>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</si>
  <si>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</si>
  <si>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</si>
  <si>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</si>
  <si>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</si>
  <si>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</si>
  <si>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</si>
  <si>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</si>
  <si>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</si>
  <si>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</si>
  <si>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</si>
  <si>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</si>
  <si>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</si>
  <si>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</si>
  <si>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</si>
  <si>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</si>
  <si>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</si>
  <si>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</si>
  <si>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</si>
  <si>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</si>
  <si>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</si>
  <si>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</si>
  <si>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</si>
  <si>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</si>
  <si>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</si>
  <si>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</si>
  <si>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</si>
  <si>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</si>
  <si>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</si>
  <si>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</si>
  <si>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</si>
  <si>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</si>
  <si>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</si>
  <si>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</si>
  <si>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</si>
  <si>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</si>
  <si>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</si>
  <si>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</si>
  <si>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</si>
  <si>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</si>
  <si>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</si>
  <si>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</si>
  <si>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</si>
  <si>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</si>
  <si>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</si>
  <si>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</si>
  <si>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</si>
  <si>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</si>
  <si>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</si>
  <si>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</si>
  <si>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</si>
  <si>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</si>
  <si>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</si>
  <si>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</si>
  <si>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</si>
  <si>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</si>
  <si>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</si>
  <si>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</si>
  <si>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</si>
  <si>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</si>
  <si>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</si>
  <si>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</si>
  <si>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</si>
  <si>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</si>
  <si>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</si>
  <si>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</si>
  <si>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</si>
  <si>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</si>
  <si>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</si>
  <si>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</si>
  <si>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</si>
  <si>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</si>
  <si>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</si>
  <si>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</si>
  <si>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</si>
  <si>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</si>
  <si>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</si>
  <si>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</si>
  <si>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</si>
  <si>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</si>
  <si>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</si>
  <si>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</si>
  <si>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</si>
  <si>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</si>
  <si>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</si>
  <si>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</si>
  <si>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</si>
  <si>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</si>
  <si>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</si>
  <si>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</si>
  <si>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</si>
  <si>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</si>
  <si>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</si>
  <si>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</si>
  <si>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</si>
  <si>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</si>
  <si>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</si>
  <si>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</si>
  <si>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</si>
  <si>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</si>
  <si>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</si>
  <si>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</si>
  <si>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</si>
  <si>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</si>
  <si>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</si>
  <si>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</si>
  <si>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</si>
  <si>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</si>
  <si>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</si>
  <si>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</si>
  <si>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</si>
  <si>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</si>
  <si>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</si>
  <si>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</si>
  <si>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</si>
  <si>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</si>
  <si>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</si>
  <si>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</si>
  <si>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</si>
  <si>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</si>
  <si>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</si>
  <si>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</si>
  <si>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</si>
  <si>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</si>
  <si>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</si>
  <si>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</si>
  <si>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</si>
  <si>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</si>
  <si>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</si>
  <si>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</si>
  <si>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</si>
  <si>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</si>
  <si>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</si>
  <si>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</si>
  <si>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</si>
  <si>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</si>
  <si>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</si>
  <si>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</si>
  <si>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</si>
  <si>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</si>
  <si>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</si>
  <si>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</si>
  <si>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</si>
  <si>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</si>
  <si>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</si>
  <si>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</si>
  <si>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</si>
  <si>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</si>
  <si>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</si>
  <si>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</si>
  <si>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</si>
  <si>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</si>
  <si>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</si>
  <si>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</si>
  <si>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</si>
  <si>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</si>
  <si>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</si>
  <si>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</si>
  <si>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</si>
  <si>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</si>
  <si>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</si>
  <si>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</si>
  <si>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</si>
  <si>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</si>
  <si>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</si>
  <si>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</si>
  <si>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</si>
  <si>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</si>
  <si>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</si>
  <si>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</si>
  <si>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</si>
  <si>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</si>
  <si>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</si>
  <si>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</si>
  <si>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</si>
  <si>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</si>
  <si>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</si>
  <si>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</si>
  <si>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</si>
  <si>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</si>
  <si>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</si>
  <si>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</si>
  <si>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</si>
  <si>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</si>
  <si>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</si>
  <si>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</si>
  <si>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</si>
  <si>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</si>
  <si>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</si>
  <si>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</si>
  <si>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</si>
  <si>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</si>
  <si>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</si>
  <si>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</si>
  <si>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</si>
  <si>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</si>
  <si>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</si>
  <si>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</si>
  <si>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</si>
  <si>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</si>
  <si>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</si>
  <si>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</si>
  <si>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</si>
  <si>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</si>
  <si>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</si>
  <si>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</si>
  <si>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</si>
  <si>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</si>
  <si>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</si>
  <si>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</si>
  <si>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</si>
  <si>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</si>
  <si>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</si>
  <si>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</si>
  <si>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</si>
  <si>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</si>
  <si>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</si>
  <si>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</si>
  <si>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</si>
  <si>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</si>
  <si>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</si>
  <si>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</si>
  <si>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</si>
  <si>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</si>
  <si>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</si>
  <si>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</si>
  <si>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</si>
  <si>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</si>
  <si>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</si>
  <si>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</si>
  <si>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</si>
  <si>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</si>
  <si>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</si>
  <si>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</si>
  <si>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</si>
  <si>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</si>
  <si>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</si>
  <si>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</si>
  <si>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</si>
  <si>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</si>
  <si>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</si>
  <si>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</si>
  <si>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</si>
  <si>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</si>
  <si>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</si>
  <si>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</si>
  <si>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</si>
  <si>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</si>
  <si>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</si>
  <si>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</si>
  <si>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</si>
  <si>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</si>
  <si>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</si>
  <si>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</si>
  <si>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</si>
  <si>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</si>
  <si>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</si>
  <si>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</si>
  <si>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</si>
  <si>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</si>
  <si>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</si>
  <si>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</si>
  <si>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</si>
  <si>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</si>
  <si>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</si>
  <si>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</si>
  <si>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</si>
  <si>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</si>
  <si>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</si>
  <si>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</si>
  <si>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</si>
  <si>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</si>
  <si>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</si>
  <si>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</si>
  <si>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</si>
  <si>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</si>
  <si>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</si>
  <si>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</si>
  <si>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</si>
  <si>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</si>
  <si>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</si>
  <si>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</si>
  <si>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</si>
  <si>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</si>
  <si>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</si>
  <si>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</si>
  <si>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</si>
  <si>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</si>
  <si>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</si>
  <si>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</si>
  <si>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</si>
  <si>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</si>
  <si>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</si>
  <si>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</si>
  <si>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</si>
  <si>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</si>
  <si>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</si>
  <si>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</si>
  <si>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</si>
  <si>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</si>
  <si>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</si>
  <si>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</si>
  <si>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</si>
  <si>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</si>
  <si>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</si>
  <si>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</si>
  <si>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</si>
  <si>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</si>
  <si>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</si>
  <si>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</si>
  <si>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</si>
  <si>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</si>
  <si>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</si>
  <si>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</si>
  <si>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</si>
  <si>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</si>
  <si>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</si>
  <si>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</si>
  <si>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</si>
  <si>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</si>
  <si>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</si>
  <si>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</si>
  <si>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</si>
  <si>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</si>
  <si>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</si>
  <si>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</si>
  <si>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</si>
  <si>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</si>
  <si>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</si>
  <si>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</si>
  <si>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</si>
  <si>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</si>
  <si>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</si>
  <si>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</si>
  <si>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</si>
  <si>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</si>
  <si>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</si>
  <si>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</si>
  <si>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</si>
  <si>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</si>
  <si>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</si>
  <si>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</si>
  <si>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</si>
  <si>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</si>
  <si>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</si>
  <si>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</si>
  <si>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</si>
  <si>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</si>
  <si>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</si>
  <si>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</si>
  <si>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</si>
  <si>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</si>
  <si>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</si>
  <si>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</si>
  <si>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</si>
  <si>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</si>
  <si>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</si>
  <si>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</si>
  <si>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</si>
  <si>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</si>
  <si>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</si>
  <si>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</si>
  <si>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</si>
  <si>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</si>
  <si>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</si>
  <si>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</si>
  <si>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</si>
  <si>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</si>
  <si>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</si>
  <si>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</si>
  <si>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</si>
  <si>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</si>
  <si>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</si>
  <si>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</si>
  <si>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</si>
  <si>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</si>
  <si>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</si>
  <si>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</si>
  <si>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</si>
  <si>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</si>
  <si>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</si>
  <si>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</si>
  <si>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</si>
  <si>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</si>
  <si>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</si>
  <si>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</si>
  <si>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</si>
  <si>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</si>
  <si>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</si>
  <si>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</si>
  <si>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</si>
  <si>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</si>
  <si>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</si>
  <si>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</si>
  <si>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</si>
  <si>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</si>
  <si>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</si>
  <si>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</si>
  <si>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</si>
  <si>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</si>
  <si>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</si>
  <si>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</si>
  <si>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</si>
  <si>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</si>
  <si>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</si>
  <si>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</si>
  <si>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</si>
  <si>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</si>
  <si>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</si>
  <si>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</si>
  <si>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</si>
  <si>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</si>
  <si>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</si>
  <si>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</si>
  <si>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</si>
  <si>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</si>
  <si>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</si>
  <si>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</si>
  <si>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</si>
  <si>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</si>
  <si>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</si>
  <si>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</si>
  <si>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</si>
  <si>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</si>
  <si>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</si>
  <si>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</si>
  <si>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</si>
  <si>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</si>
  <si>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</si>
  <si>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</si>
  <si>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</si>
  <si>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</si>
  <si>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</si>
  <si>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</si>
  <si>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</si>
  <si>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</si>
  <si>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</si>
  <si>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</si>
  <si>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</si>
  <si>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</si>
  <si>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</si>
  <si>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</si>
  <si>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</si>
  <si>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</si>
  <si>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</si>
  <si>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</si>
  <si>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</si>
  <si>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</si>
  <si>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</si>
  <si>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</si>
  <si>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</si>
  <si>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</si>
  <si>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</si>
  <si>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</si>
  <si>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</si>
  <si>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</si>
  <si>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</si>
  <si>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</si>
  <si>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</si>
  <si>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</si>
  <si>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</si>
  <si>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</si>
  <si>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</si>
  <si>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</si>
  <si>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</si>
  <si>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</si>
  <si>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</si>
  <si>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</si>
  <si>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</si>
  <si>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</si>
  <si>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</si>
  <si>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</si>
  <si>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</si>
  <si>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</si>
  <si>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</si>
  <si>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</si>
  <si>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</si>
  <si>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</si>
  <si>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</si>
  <si>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</si>
  <si>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</si>
  <si>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</si>
  <si>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</si>
  <si>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</si>
  <si>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</si>
  <si>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</si>
  <si>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</si>
  <si>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</si>
  <si>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</si>
  <si>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</si>
  <si>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</si>
  <si>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</si>
  <si>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</si>
  <si>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</si>
  <si>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</si>
  <si>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</si>
  <si>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</si>
  <si>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</si>
  <si>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</si>
  <si>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</si>
  <si>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</si>
  <si>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</si>
  <si>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</si>
  <si>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</si>
  <si>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</si>
  <si>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</si>
  <si>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</si>
  <si>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</si>
  <si>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</si>
  <si>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</si>
  <si>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</si>
  <si>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</si>
  <si>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</si>
  <si>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</si>
  <si>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</si>
  <si>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</si>
  <si>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</si>
  <si>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</si>
  <si>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</si>
  <si>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</si>
  <si>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</si>
  <si>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</si>
  <si>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</si>
  <si>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</si>
  <si>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</si>
  <si>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</si>
  <si>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</si>
  <si>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</si>
  <si>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</si>
  <si>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</si>
  <si>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</si>
  <si>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</si>
  <si>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</si>
  <si>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</si>
  <si>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</si>
  <si>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</si>
  <si>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</si>
  <si>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</si>
  <si>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</si>
  <si>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</si>
  <si>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</si>
  <si>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</si>
  <si>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</si>
  <si>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</si>
  <si>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</si>
  <si>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</si>
  <si>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</si>
  <si>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</si>
  <si>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</si>
  <si>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</si>
  <si>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</si>
  <si>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</si>
  <si>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</si>
  <si>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</si>
  <si>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</si>
  <si>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</si>
  <si>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</si>
  <si>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</si>
  <si>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</si>
  <si>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</si>
  <si>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</si>
  <si>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</si>
  <si>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</si>
  <si>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</si>
  <si>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</si>
  <si>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</si>
  <si>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</si>
  <si>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</si>
  <si>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</si>
  <si>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</si>
  <si>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</si>
  <si>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</si>
  <si>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</si>
  <si>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</si>
  <si>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</si>
  <si>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</si>
  <si>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</si>
  <si>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</si>
  <si>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</si>
  <si>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</si>
  <si>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</si>
  <si>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</si>
  <si>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</si>
  <si>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</si>
  <si>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</si>
  <si>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</si>
  <si>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</si>
  <si>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</si>
  <si>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</si>
  <si>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</si>
  <si>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</si>
  <si>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</si>
  <si>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</si>
  <si>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</si>
  <si>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</si>
  <si>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</si>
  <si>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</si>
  <si>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</si>
  <si>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</si>
  <si>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</si>
  <si>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</si>
  <si>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</si>
  <si>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</si>
  <si>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</si>
  <si>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</si>
  <si>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</si>
  <si>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</si>
  <si>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</si>
  <si>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</si>
  <si>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</si>
  <si>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</si>
  <si>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</si>
  <si>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</si>
  <si>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</si>
  <si>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</si>
  <si>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</si>
  <si>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</si>
  <si>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</si>
  <si>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</si>
  <si>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</si>
  <si>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</si>
  <si>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</si>
  <si>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</si>
  <si>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</si>
  <si>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</si>
  <si>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</si>
  <si>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</si>
  <si>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</si>
  <si>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</si>
  <si>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</si>
  <si>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</si>
  <si>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</si>
  <si>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</si>
  <si>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</si>
  <si>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</si>
  <si>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</si>
  <si>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</si>
  <si>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</si>
  <si>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</si>
  <si>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</si>
  <si>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</si>
  <si>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</si>
  <si>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</si>
  <si>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</si>
  <si>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</si>
  <si>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</si>
  <si>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</si>
  <si>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</si>
  <si>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</si>
  <si>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</si>
  <si>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</si>
  <si>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</si>
  <si>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</si>
  <si>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</si>
  <si>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</si>
  <si>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</si>
  <si>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</si>
  <si>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</si>
  <si>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</si>
  <si>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</si>
  <si>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</si>
  <si>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</si>
  <si>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</si>
  <si>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</si>
  <si>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</si>
  <si>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</si>
  <si>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</si>
  <si>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</si>
  <si>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</si>
  <si>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</si>
  <si>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</si>
  <si>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</si>
  <si>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</si>
  <si>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</si>
  <si>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</si>
  <si>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</si>
  <si>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</si>
  <si>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</si>
  <si>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</si>
  <si>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</si>
  <si>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</si>
  <si>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</si>
  <si>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</si>
  <si>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</si>
  <si>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</si>
  <si>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</si>
  <si>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</si>
  <si>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</si>
  <si>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</si>
  <si>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</si>
  <si>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</si>
  <si>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</si>
  <si>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</si>
  <si>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</si>
  <si>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</si>
  <si>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</si>
  <si>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</si>
  <si>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</si>
  <si>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</si>
  <si>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</si>
  <si>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</si>
  <si>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</si>
  <si>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</si>
  <si>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</si>
  <si>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</si>
  <si>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</si>
  <si>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</si>
  <si>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</si>
  <si>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</si>
  <si>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</si>
  <si>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</si>
  <si>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</si>
  <si>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</si>
  <si>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</si>
  <si>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</si>
  <si>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</si>
  <si>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</si>
  <si>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</si>
  <si>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</si>
  <si>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</si>
  <si>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</si>
  <si>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</si>
  <si>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</si>
  <si>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</si>
  <si>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</si>
  <si>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</si>
  <si>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</si>
  <si>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</si>
  <si>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</si>
  <si>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</si>
  <si>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</si>
  <si>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</si>
  <si>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</si>
  <si>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</si>
  <si>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</si>
  <si>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</si>
  <si>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</si>
  <si>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</si>
  <si>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</si>
  <si>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</si>
  <si>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</si>
  <si>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</si>
  <si>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</si>
  <si>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</si>
  <si>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</si>
  <si>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</si>
  <si>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</si>
  <si>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</si>
  <si>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</si>
  <si>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</si>
  <si>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</si>
  <si>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</si>
  <si>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</si>
  <si>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</si>
  <si>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</si>
  <si>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</si>
  <si>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</si>
  <si>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</si>
  <si>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</si>
  <si>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</si>
  <si>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</si>
  <si>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</si>
  <si>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</si>
  <si>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</si>
  <si>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</si>
  <si>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</si>
  <si>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</si>
  <si>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</si>
  <si>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</si>
  <si>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</si>
  <si>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</si>
  <si>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</si>
  <si>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</si>
  <si>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</si>
  <si>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</si>
  <si>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</si>
  <si>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</si>
  <si>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</si>
  <si>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</si>
  <si>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</si>
  <si>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</si>
  <si>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</si>
  <si>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</si>
  <si>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</si>
  <si>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</si>
  <si>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</si>
  <si>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</si>
  <si>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</si>
  <si>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</si>
  <si>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</si>
  <si>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</si>
  <si>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</si>
  <si>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</si>
  <si>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</si>
  <si>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</si>
  <si>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</si>
  <si>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</si>
  <si>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</si>
  <si>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</si>
  <si>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</si>
  <si>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</si>
  <si>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</si>
  <si>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</si>
  <si>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</si>
  <si>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</si>
  <si>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</si>
  <si>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</si>
  <si>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</si>
  <si>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</si>
  <si>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</si>
  <si>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</si>
  <si>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</si>
  <si>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</si>
  <si>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</si>
  <si>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</si>
  <si>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</si>
  <si>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</si>
  <si>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</si>
  <si>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</si>
  <si>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</si>
  <si>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</si>
  <si>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</si>
  <si>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</si>
  <si>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</si>
  <si>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</si>
  <si>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</si>
  <si>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</si>
  <si>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</si>
  <si>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</si>
  <si>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</si>
  <si>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</si>
  <si>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</si>
  <si>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</si>
  <si>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</si>
  <si>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</si>
  <si>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</si>
  <si>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</si>
  <si>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</si>
  <si>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</si>
  <si>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</si>
  <si>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</si>
  <si>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</si>
  <si>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</si>
  <si>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</si>
  <si>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</si>
  <si>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</si>
  <si>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</si>
  <si>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</si>
  <si>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</si>
  <si>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</si>
  <si>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</si>
  <si>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</si>
  <si>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</si>
  <si>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</si>
  <si>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</si>
  <si>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</si>
  <si>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</si>
  <si>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</si>
  <si>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</si>
  <si>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</si>
  <si>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</si>
  <si>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</si>
  <si>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</si>
  <si>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</si>
  <si>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</si>
  <si>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</si>
  <si>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</si>
  <si>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</si>
  <si>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</si>
  <si>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</si>
  <si>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</si>
  <si>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</si>
  <si>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</si>
  <si>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</si>
  <si>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</si>
  <si>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</si>
  <si>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</si>
  <si>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</si>
  <si>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</si>
  <si>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</si>
  <si>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</si>
  <si>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</si>
  <si>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</si>
  <si>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</si>
  <si>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</si>
  <si>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</si>
  <si>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</si>
  <si>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</si>
  <si>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</si>
  <si>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</si>
  <si>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</si>
  <si>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</si>
  <si>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</si>
  <si>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</si>
  <si>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</si>
  <si>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</si>
  <si>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</si>
  <si>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</si>
  <si>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</si>
  <si>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</si>
  <si>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</si>
  <si>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</si>
  <si>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</si>
  <si>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</si>
  <si>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</si>
  <si>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</si>
  <si>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</si>
  <si>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</si>
  <si>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</si>
  <si>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</si>
  <si>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</si>
  <si>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</si>
  <si>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</si>
  <si>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</si>
  <si>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</si>
  <si>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</si>
  <si>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</si>
  <si>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</si>
  <si>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</si>
  <si>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</si>
  <si>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</si>
  <si>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</si>
  <si>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</si>
  <si>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</si>
  <si>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</si>
  <si>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</si>
  <si>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</si>
  <si>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</si>
  <si>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</si>
  <si>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</si>
  <si>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</si>
  <si>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</si>
  <si>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</si>
  <si>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</si>
  <si>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</si>
  <si>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</si>
  <si>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</si>
  <si>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</si>
  <si>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</si>
  <si>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</si>
  <si>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</si>
  <si>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</si>
  <si>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</si>
  <si>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</si>
  <si>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</si>
  <si>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</si>
  <si>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</si>
  <si>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</si>
  <si>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</si>
  <si>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</si>
  <si>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</si>
  <si>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</si>
  <si>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</si>
  <si>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</si>
  <si>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</si>
  <si>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</si>
  <si>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</si>
  <si>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</si>
  <si>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</si>
  <si>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</si>
  <si>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</si>
  <si>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</si>
  <si>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</si>
  <si>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</si>
  <si>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</si>
  <si>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</si>
  <si>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</si>
  <si>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</si>
  <si>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</si>
  <si>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</si>
  <si>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</si>
  <si>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</si>
  <si>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</si>
  <si>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</si>
  <si>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</si>
  <si>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</si>
  <si>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</si>
  <si>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</si>
  <si>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</si>
  <si>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</si>
  <si>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</si>
  <si>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</si>
  <si>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</si>
  <si>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</si>
  <si>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</si>
  <si>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</si>
  <si>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</si>
  <si>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</si>
  <si>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</si>
  <si>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</si>
  <si>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</si>
  <si>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</si>
  <si>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</si>
  <si>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</si>
  <si>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</si>
  <si>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</si>
  <si>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</si>
  <si>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</si>
  <si>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</si>
  <si>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</si>
  <si>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</si>
  <si>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</si>
  <si>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</si>
  <si>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</si>
  <si>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</si>
  <si>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</si>
  <si>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</si>
  <si>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</si>
  <si>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</si>
  <si>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</si>
  <si>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</si>
  <si>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</si>
  <si>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</si>
  <si>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</si>
  <si>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</si>
  <si>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</si>
  <si>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</si>
  <si>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</si>
  <si>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</si>
  <si>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</si>
  <si>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</si>
  <si>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</si>
  <si>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</si>
  <si>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</si>
  <si>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</si>
  <si>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</si>
  <si>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</si>
  <si>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</si>
  <si>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</si>
  <si>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</si>
  <si>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</si>
  <si>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</si>
  <si>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</si>
  <si>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</si>
  <si>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</si>
  <si>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</si>
  <si>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</si>
  <si>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</si>
  <si>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</si>
  <si>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</si>
  <si>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</si>
  <si>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</si>
  <si>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</si>
  <si>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</si>
  <si>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</si>
  <si>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</si>
  <si>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</si>
  <si>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</si>
  <si>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</si>
  <si>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</si>
  <si>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</si>
  <si>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</si>
  <si>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</si>
  <si>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</si>
  <si>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</si>
  <si>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</si>
  <si>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</si>
  <si>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</si>
  <si>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</si>
  <si>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</si>
  <si>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</si>
  <si>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</si>
  <si>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</si>
  <si>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</si>
  <si>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</si>
  <si>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</si>
  <si>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</si>
  <si>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</si>
  <si>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</si>
  <si>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</si>
  <si>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</si>
  <si>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</si>
  <si>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</si>
  <si>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</si>
  <si>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</si>
  <si>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</si>
  <si>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</si>
  <si>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</si>
  <si>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</si>
  <si>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</si>
  <si>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</si>
  <si>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</si>
  <si>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</si>
  <si>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</si>
  <si>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</si>
  <si>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</si>
  <si>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</si>
  <si>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</si>
  <si>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</si>
  <si>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</si>
  <si>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</si>
  <si>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</si>
  <si>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</si>
  <si>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</si>
  <si>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</si>
  <si>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</si>
  <si>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</si>
  <si>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</si>
  <si>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</si>
  <si>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</si>
  <si>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</si>
  <si>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</si>
  <si>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</si>
  <si>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</si>
  <si>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</si>
  <si>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</si>
  <si>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</si>
  <si>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</si>
  <si>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</si>
  <si>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</si>
  <si>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</si>
  <si>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</si>
  <si>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</si>
  <si>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</si>
  <si>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</si>
  <si>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</si>
  <si>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</si>
  <si>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</si>
  <si>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</si>
  <si>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</si>
  <si>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</si>
  <si>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</si>
  <si>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</si>
  <si>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</si>
  <si>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</si>
  <si>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</si>
  <si>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</si>
  <si>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</si>
  <si>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</si>
  <si>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</si>
  <si>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</si>
  <si>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</si>
  <si>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</si>
  <si>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</si>
  <si>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</si>
  <si>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</si>
  <si>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</si>
  <si>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</si>
  <si>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</si>
  <si>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</si>
  <si>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</si>
  <si>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</si>
  <si>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</si>
  <si>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</si>
  <si>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</si>
  <si>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</si>
  <si>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</si>
  <si>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</si>
  <si>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</si>
  <si>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</si>
  <si>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</si>
  <si>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</si>
  <si>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</si>
  <si>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</si>
  <si>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</si>
  <si>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</si>
  <si>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</si>
  <si>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</si>
  <si>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</si>
  <si>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</si>
  <si>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</si>
  <si>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</si>
  <si>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</si>
  <si>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</si>
  <si>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</si>
  <si>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</si>
  <si>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</si>
  <si>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</si>
  <si>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</si>
  <si>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</si>
  <si>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</si>
  <si>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</si>
  <si>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</si>
  <si>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</si>
  <si>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</si>
  <si>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</si>
  <si>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</si>
  <si>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</si>
  <si>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</si>
  <si>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</si>
  <si>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</si>
  <si>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</si>
  <si>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</si>
  <si>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</si>
  <si>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</si>
  <si>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</si>
  <si>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</si>
  <si>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</si>
  <si>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</si>
  <si>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</si>
  <si>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</si>
  <si>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</si>
  <si>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</si>
  <si>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</si>
  <si>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</si>
  <si>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</si>
  <si>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</si>
  <si>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</si>
  <si>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</si>
  <si>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</si>
  <si>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</si>
  <si>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</si>
  <si>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</si>
  <si>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</si>
  <si>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</si>
  <si>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</si>
  <si>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</si>
  <si>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</si>
  <si>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</si>
  <si>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</si>
  <si>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</si>
  <si>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</si>
  <si>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</si>
  <si>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</si>
  <si>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</si>
  <si>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</si>
  <si>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</si>
  <si>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</si>
  <si>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</si>
  <si>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</si>
  <si>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</si>
  <si>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</si>
  <si>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</si>
  <si>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</si>
  <si>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</si>
  <si>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</si>
  <si>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</si>
  <si>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</si>
  <si>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</si>
  <si>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</si>
  <si>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</si>
  <si>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</si>
  <si>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</si>
  <si>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</si>
  <si>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</si>
  <si>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</si>
  <si>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</si>
  <si>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</si>
  <si>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</si>
  <si>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</si>
  <si>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</si>
  <si>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</si>
  <si>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</si>
  <si>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</si>
  <si>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</si>
  <si>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</si>
  <si>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</si>
  <si>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</si>
  <si>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</si>
  <si>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</si>
  <si>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</si>
  <si>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</si>
  <si>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</si>
  <si>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</si>
  <si>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</si>
  <si>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</si>
  <si>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</si>
  <si>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</si>
  <si>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</si>
  <si>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</si>
  <si>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</si>
  <si>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</si>
  <si>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</si>
  <si>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</si>
  <si>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</si>
  <si>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</si>
  <si>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</si>
  <si>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</si>
  <si>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</si>
  <si>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</si>
  <si>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</si>
  <si>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</si>
  <si>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</si>
  <si>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</si>
  <si>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</si>
  <si>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</si>
  <si>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</si>
  <si>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</si>
  <si>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</si>
  <si>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</si>
  <si>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</si>
  <si>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</si>
  <si>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</si>
  <si>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</si>
  <si>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</si>
  <si>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</si>
  <si>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</si>
  <si>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</si>
  <si>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</si>
  <si>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</si>
  <si>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</si>
  <si>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</si>
  <si>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</si>
  <si>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</si>
  <si>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</si>
  <si>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</si>
  <si>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</si>
  <si>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</si>
  <si>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</si>
  <si>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</si>
  <si>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</si>
  <si>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</si>
  <si>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</si>
  <si>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</si>
  <si>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</si>
  <si>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</si>
  <si>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</si>
  <si>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</si>
  <si>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</si>
  <si>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</si>
  <si>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</si>
  <si>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</si>
  <si>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</si>
  <si>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</si>
  <si>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</si>
  <si>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</si>
  <si>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</si>
  <si>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</si>
  <si>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</si>
  <si>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</si>
  <si>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</si>
  <si>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</si>
  <si>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</si>
  <si>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</si>
  <si>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</si>
  <si>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</si>
  <si>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</si>
  <si>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</si>
  <si>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</si>
  <si>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</si>
  <si>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</si>
  <si>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</si>
  <si>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</si>
  <si>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</si>
  <si>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</si>
  <si>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</si>
  <si>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</si>
  <si>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</si>
  <si>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</si>
  <si>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</si>
  <si>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</si>
  <si>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</si>
  <si>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</si>
  <si>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</si>
  <si>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</si>
  <si>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</si>
  <si>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</si>
  <si>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</si>
  <si>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</si>
  <si>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</si>
  <si>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</si>
  <si>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</si>
  <si>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</si>
  <si>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</si>
  <si>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</si>
  <si>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</si>
  <si>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</si>
  <si>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</si>
  <si>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</si>
  <si>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</si>
  <si>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</si>
  <si>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</si>
  <si>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</si>
  <si>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</si>
  <si>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</si>
  <si>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</si>
  <si>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</si>
  <si>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</si>
  <si>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</si>
  <si>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</si>
  <si>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</si>
  <si>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</si>
  <si>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</si>
  <si>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</si>
  <si>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</si>
  <si>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</si>
  <si>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</si>
  <si>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</si>
  <si>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</si>
  <si>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</si>
  <si>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</si>
  <si>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</si>
  <si>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</si>
  <si>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</si>
  <si>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</si>
  <si>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</si>
  <si>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</si>
  <si>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</si>
  <si>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</si>
  <si>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</si>
  <si>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</si>
  <si>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</si>
  <si>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</si>
  <si>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</si>
  <si>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</si>
  <si>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</si>
  <si>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</si>
  <si>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</si>
  <si>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</si>
  <si>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</si>
  <si>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</si>
  <si>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</si>
  <si>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</si>
  <si>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</si>
  <si>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</si>
  <si>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</si>
  <si>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</si>
  <si>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</si>
  <si>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</si>
  <si>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</si>
  <si>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</si>
  <si>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</si>
  <si>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</si>
  <si>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</si>
  <si>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</si>
  <si>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</si>
  <si>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</si>
  <si>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</si>
  <si>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</si>
  <si>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</si>
  <si>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</si>
  <si>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</si>
  <si>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</si>
  <si>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</si>
  <si>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</si>
  <si>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</si>
  <si>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</si>
  <si>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</si>
  <si>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</si>
  <si>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</si>
  <si>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</si>
  <si>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</si>
  <si>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</si>
  <si>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</si>
  <si>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</si>
  <si>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</si>
  <si>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</si>
  <si>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</si>
  <si>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</si>
  <si>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</si>
  <si>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</si>
  <si>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</si>
  <si>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</si>
  <si>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</si>
  <si>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</si>
  <si>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</si>
  <si>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</si>
  <si>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</si>
  <si>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</si>
  <si>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</si>
  <si>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</si>
  <si>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</si>
  <si>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</si>
  <si>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</si>
  <si>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</si>
  <si>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</si>
  <si>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</si>
  <si>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</si>
  <si>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</si>
  <si>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</si>
  <si>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</si>
  <si>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</si>
  <si>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</si>
  <si>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</si>
  <si>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</si>
  <si>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</si>
  <si>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</si>
  <si>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</si>
  <si>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</si>
  <si>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</si>
  <si>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</si>
  <si>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</si>
  <si>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</si>
  <si>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</si>
  <si>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</si>
  <si>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</si>
  <si>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</si>
  <si>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</si>
  <si>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</si>
  <si>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</si>
  <si>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</si>
  <si>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</si>
  <si>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</si>
  <si>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</si>
  <si>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</si>
  <si>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</si>
  <si>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</si>
  <si>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</si>
  <si>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</si>
  <si>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</si>
  <si>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</si>
  <si>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</si>
  <si>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</si>
  <si>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</si>
  <si>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</si>
  <si>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</si>
  <si>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</si>
  <si>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</si>
  <si>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</si>
  <si>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</si>
  <si>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</si>
  <si>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</si>
  <si>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</si>
  <si>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</si>
  <si>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</si>
  <si>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</si>
  <si>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</si>
  <si>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</si>
  <si>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</si>
  <si>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</si>
  <si>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</si>
  <si>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</si>
  <si>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</si>
  <si>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</si>
  <si>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</si>
  <si>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</si>
  <si>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</si>
  <si>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</si>
  <si>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</si>
  <si>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</si>
  <si>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</si>
  <si>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</si>
  <si>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</si>
  <si>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</si>
  <si>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</si>
  <si>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</si>
  <si>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</si>
  <si>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</si>
  <si>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</si>
  <si>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</si>
  <si>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</si>
  <si>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</si>
  <si>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</si>
  <si>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</si>
  <si>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</si>
  <si>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</si>
  <si>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</si>
  <si>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</si>
  <si>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</si>
  <si>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</si>
  <si>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</si>
  <si>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</si>
  <si>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</si>
  <si>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</si>
  <si>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</si>
  <si>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</si>
  <si>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</si>
  <si>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</si>
  <si>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</si>
  <si>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</si>
  <si>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</si>
  <si>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</si>
  <si>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</si>
  <si>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</si>
  <si>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</si>
  <si>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</si>
  <si>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</si>
  <si>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</si>
  <si>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</si>
  <si>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</si>
  <si>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</si>
  <si>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</si>
  <si>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</si>
  <si>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</si>
  <si>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</si>
  <si>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</si>
  <si>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</si>
  <si>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</si>
  <si>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</si>
  <si>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</si>
  <si>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</si>
  <si>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</si>
  <si>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</si>
  <si>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</si>
  <si>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</si>
  <si>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</si>
  <si>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</si>
  <si>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</si>
  <si>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</si>
  <si>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</si>
  <si>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</si>
  <si>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</si>
  <si>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</si>
  <si>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</si>
  <si>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</si>
  <si>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</si>
  <si>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</si>
  <si>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</si>
  <si>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</si>
  <si>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</si>
  <si>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</si>
  <si>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</si>
  <si>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</si>
  <si>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</si>
  <si>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</si>
  <si>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</si>
  <si>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</si>
  <si>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</si>
  <si>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</si>
  <si>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</si>
  <si>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</si>
  <si>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</si>
  <si>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</si>
  <si>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</si>
  <si>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</si>
  <si>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</si>
  <si>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</si>
  <si>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</si>
  <si>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</si>
  <si>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</si>
  <si>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</si>
  <si>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</si>
  <si>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</si>
  <si>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</si>
  <si>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</si>
  <si>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</si>
  <si>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</si>
  <si>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</si>
  <si>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</si>
  <si>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</si>
  <si>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</si>
  <si>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</si>
  <si>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</si>
  <si>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</si>
  <si>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</si>
  <si>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</si>
  <si>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</si>
  <si>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</si>
  <si>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</si>
  <si>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</si>
  <si>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</si>
  <si>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</si>
  <si>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</si>
  <si>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</si>
  <si>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</si>
  <si>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</si>
  <si>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</si>
  <si>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</si>
  <si>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</si>
  <si>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</si>
  <si>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</si>
  <si>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</si>
  <si>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</si>
  <si>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</si>
  <si>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</si>
  <si>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</si>
  <si>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</si>
  <si>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</si>
  <si>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</si>
  <si>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</si>
  <si>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</si>
  <si>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</si>
  <si>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</si>
  <si>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</si>
  <si>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</si>
  <si>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</si>
  <si>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</si>
  <si>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</si>
  <si>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</si>
  <si>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</si>
  <si>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</si>
  <si>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</si>
  <si>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</si>
  <si>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</si>
  <si>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</si>
  <si>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</si>
  <si>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</si>
  <si>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</si>
  <si>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</si>
  <si>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</si>
  <si>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</si>
  <si>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</si>
  <si>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</si>
  <si>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</si>
  <si>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</si>
  <si>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</si>
  <si>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</si>
  <si>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</si>
  <si>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</si>
  <si>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</si>
  <si>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</si>
  <si>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</si>
  <si>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</si>
  <si>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</si>
  <si>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</si>
  <si>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</si>
  <si>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</si>
  <si>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</si>
  <si>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</si>
  <si>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</si>
  <si>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</si>
  <si>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</si>
  <si>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</si>
  <si>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</si>
  <si>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</si>
  <si>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</si>
  <si>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</si>
  <si>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</si>
  <si>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</si>
  <si>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</si>
  <si>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</si>
  <si>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</si>
  <si>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</si>
  <si>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</si>
  <si>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</si>
  <si>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</si>
  <si>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</si>
  <si>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</si>
  <si>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</si>
  <si>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</si>
  <si>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</si>
  <si>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</si>
  <si>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</si>
  <si>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</si>
  <si>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</si>
  <si>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</si>
  <si>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</si>
  <si>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</si>
  <si>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</si>
  <si>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</si>
  <si>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</si>
  <si>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</si>
  <si>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</si>
  <si>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</si>
  <si>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</si>
  <si>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</si>
  <si>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</si>
  <si>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</si>
  <si>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</si>
  <si>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</si>
  <si>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</si>
  <si>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</si>
  <si>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</si>
  <si>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</si>
  <si>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</si>
  <si>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</si>
  <si>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</si>
  <si>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</si>
  <si>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</si>
  <si>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</si>
  <si>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</si>
  <si>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</si>
  <si>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</si>
  <si>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</si>
  <si>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</si>
  <si>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</si>
  <si>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</si>
  <si>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</si>
  <si>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</si>
  <si>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</si>
  <si>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</si>
  <si>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</si>
  <si>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</si>
  <si>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</si>
  <si>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</si>
  <si>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</si>
  <si>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</si>
  <si>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</si>
  <si>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</si>
  <si>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</si>
  <si>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</si>
  <si>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</si>
  <si>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</si>
  <si>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</si>
  <si>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</si>
  <si>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</si>
  <si>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</si>
  <si>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</si>
  <si>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</si>
  <si>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</si>
  <si>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</si>
  <si>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</si>
  <si>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</si>
  <si>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</si>
  <si>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</si>
  <si>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</si>
  <si>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</si>
  <si>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</si>
  <si>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</si>
  <si>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</si>
  <si>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</si>
  <si>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</si>
  <si>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</si>
  <si>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</si>
  <si>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</si>
  <si>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</si>
  <si>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</si>
  <si>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</si>
  <si>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</si>
  <si>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</si>
  <si>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</si>
  <si>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</si>
  <si>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</si>
  <si>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</si>
  <si>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</si>
  <si>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</si>
  <si>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</si>
  <si>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</si>
  <si>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</si>
  <si>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</si>
  <si>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</si>
  <si>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</si>
  <si>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</si>
  <si>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</si>
  <si>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</si>
  <si>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</si>
  <si>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</si>
  <si>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</si>
  <si>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</si>
  <si>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</si>
  <si>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</si>
  <si>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</si>
  <si>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</si>
  <si>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</si>
  <si>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</si>
  <si>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</si>
  <si>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</si>
  <si>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</si>
  <si>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</si>
  <si>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</si>
  <si>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</si>
  <si>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</si>
  <si>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</si>
  <si>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</si>
  <si>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</si>
  <si>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</si>
  <si>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</si>
  <si>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</si>
  <si>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</si>
  <si>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</si>
  <si>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</si>
  <si>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</si>
  <si>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</si>
  <si>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</si>
  <si>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</si>
  <si>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</si>
  <si>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</si>
  <si>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</si>
  <si>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</si>
  <si>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</si>
  <si>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</si>
  <si>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</si>
  <si>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</si>
  <si>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</si>
  <si>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</si>
  <si>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</si>
  <si>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</si>
  <si>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</si>
  <si>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</si>
  <si>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</si>
  <si>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</si>
  <si>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</si>
  <si>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</si>
  <si>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</si>
  <si>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</si>
  <si>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</si>
  <si>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</si>
  <si>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</si>
  <si>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</si>
  <si>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</si>
  <si>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</si>
  <si>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</si>
  <si>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</si>
  <si>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</si>
  <si>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</si>
  <si>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</si>
  <si>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</si>
  <si>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</si>
  <si>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</si>
  <si>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</si>
  <si>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</si>
  <si>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</si>
  <si>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</si>
  <si>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</si>
  <si>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</si>
  <si>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</si>
  <si>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</si>
  <si>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</si>
  <si>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</si>
  <si>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</si>
  <si>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</si>
  <si>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</si>
  <si>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</si>
  <si>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</si>
  <si>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</si>
  <si>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</si>
  <si>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</si>
  <si>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</si>
  <si>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</si>
  <si>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</si>
  <si>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</si>
  <si>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</si>
  <si>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</si>
  <si>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</si>
  <si>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</si>
  <si>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</si>
  <si>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</si>
  <si>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</si>
  <si>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</si>
  <si>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</si>
  <si>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</si>
  <si>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</si>
  <si>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</si>
  <si>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</si>
  <si>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</si>
  <si>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</si>
  <si>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</si>
  <si>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</si>
  <si>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</si>
  <si>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</si>
  <si>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</si>
  <si>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</si>
  <si>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</si>
  <si>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</si>
  <si>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</si>
  <si>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</si>
  <si>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</si>
  <si>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</si>
  <si>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</si>
  <si>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</si>
  <si>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</si>
  <si>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</si>
  <si>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</si>
  <si>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</si>
  <si>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</si>
  <si>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</si>
  <si>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</si>
  <si>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</si>
  <si>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</si>
  <si>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</si>
  <si>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</si>
  <si>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</si>
  <si>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</si>
  <si>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</si>
  <si>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</si>
  <si>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</si>
  <si>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</si>
  <si>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</si>
  <si>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</si>
  <si>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</si>
  <si>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</si>
  <si>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</si>
  <si>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</si>
  <si>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</si>
  <si>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</si>
  <si>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</si>
  <si>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</si>
  <si>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</si>
  <si>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</si>
  <si>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</si>
  <si>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</si>
  <si>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</si>
  <si>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</si>
  <si>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</si>
  <si>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</si>
  <si>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</si>
  <si>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</si>
  <si>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</si>
  <si>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</si>
  <si>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</si>
  <si>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</si>
  <si>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</si>
  <si>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</si>
  <si>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</si>
  <si>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</si>
  <si>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</si>
  <si>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</si>
  <si>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</si>
  <si>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</si>
  <si>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</si>
  <si>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</si>
  <si>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</si>
  <si>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</si>
  <si>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</si>
  <si>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</si>
  <si>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</si>
  <si>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</si>
  <si>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</si>
  <si>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</si>
  <si>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</si>
  <si>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</si>
  <si>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</si>
  <si>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</si>
  <si>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</si>
  <si>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</si>
  <si>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</si>
  <si>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</si>
  <si>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</si>
  <si>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</si>
  <si>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</si>
  <si>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</si>
  <si>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</si>
  <si>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</si>
  <si>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</si>
  <si>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</si>
  <si>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</si>
  <si>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</si>
  <si>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</si>
  <si>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</si>
  <si>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</si>
  <si>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</si>
  <si>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</si>
  <si>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</si>
  <si>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</si>
  <si>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</si>
  <si>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</si>
  <si>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</si>
  <si>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</si>
  <si>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</si>
  <si>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</si>
  <si>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</si>
  <si>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</si>
  <si>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</si>
  <si>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</si>
  <si>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</si>
  <si>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</si>
  <si>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</si>
  <si>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</si>
  <si>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</si>
  <si>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</si>
  <si>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</si>
  <si>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</si>
  <si>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</si>
  <si>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</si>
  <si>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</si>
  <si>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</si>
  <si>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</si>
  <si>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</si>
  <si>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</si>
  <si>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</si>
  <si>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</si>
  <si>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</si>
  <si>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</si>
  <si>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</si>
  <si>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</si>
  <si>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</si>
  <si>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</si>
  <si>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</si>
  <si>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</si>
  <si>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</si>
  <si>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</si>
  <si>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</si>
  <si>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</si>
  <si>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</si>
  <si>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</si>
  <si>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</si>
  <si>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</si>
  <si>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</si>
  <si>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</si>
  <si>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</si>
  <si>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</si>
  <si>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</si>
  <si>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</si>
  <si>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</si>
  <si>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</si>
  <si>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</si>
  <si>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</si>
  <si>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</si>
  <si>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</si>
  <si>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</si>
  <si>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</si>
  <si>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</si>
  <si>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</si>
  <si>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</si>
  <si>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</si>
  <si>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</si>
  <si>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</si>
  <si>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</si>
  <si>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</si>
  <si>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</si>
  <si>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</si>
  <si>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</si>
  <si>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</si>
  <si>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</si>
  <si>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</si>
  <si>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</si>
  <si>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</si>
  <si>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</si>
  <si>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</si>
  <si>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</si>
  <si>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</si>
  <si>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</si>
  <si>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</si>
  <si>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</si>
  <si>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</si>
  <si>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</si>
  <si>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</si>
  <si>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</si>
  <si>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</si>
  <si>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</si>
  <si>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</si>
  <si>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</si>
  <si>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</si>
  <si>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</si>
  <si>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</si>
  <si>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</si>
  <si>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</si>
  <si>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</si>
  <si>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</si>
  <si>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</si>
  <si>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</si>
  <si>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</si>
  <si>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</si>
  <si>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</si>
  <si>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</si>
  <si>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</si>
  <si>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</si>
  <si>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</si>
  <si>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</si>
  <si>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</si>
  <si>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</si>
  <si>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</si>
  <si>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</si>
  <si>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</si>
  <si>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</si>
  <si>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</si>
  <si>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</si>
  <si>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</si>
  <si>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</si>
  <si>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</si>
  <si>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</si>
  <si>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</si>
  <si>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</si>
  <si>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</si>
  <si>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</si>
  <si>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</si>
  <si>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</si>
  <si>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</si>
  <si>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</si>
  <si>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</si>
  <si>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</si>
  <si>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</si>
  <si>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</si>
  <si>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</si>
  <si>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</si>
  <si>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</si>
  <si>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</si>
  <si>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</si>
  <si>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</si>
  <si>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</si>
  <si>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</si>
  <si>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</si>
  <si>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</si>
  <si>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</si>
  <si>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</si>
  <si>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</si>
  <si>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</si>
  <si>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</si>
  <si>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</si>
  <si>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</si>
  <si>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</si>
  <si>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</si>
  <si>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</si>
  <si>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</si>
  <si>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</si>
  <si>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</si>
  <si>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</si>
  <si>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</si>
  <si>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</si>
  <si>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</si>
  <si>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</si>
  <si>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</si>
  <si>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</si>
  <si>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</si>
  <si>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</si>
  <si>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</si>
  <si>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</si>
  <si>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</si>
  <si>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</si>
  <si>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</si>
  <si>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</si>
  <si>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</si>
  <si>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</si>
  <si>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</si>
  <si>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</si>
  <si>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</si>
  <si>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</si>
  <si>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</si>
  <si>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</si>
  <si>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</si>
  <si>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</si>
  <si>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</si>
  <si>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</si>
  <si>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</si>
  <si>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</si>
  <si>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</si>
  <si>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</si>
  <si>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</si>
  <si>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</si>
  <si>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</si>
  <si>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</si>
  <si>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</si>
  <si>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</si>
  <si>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</si>
  <si>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</si>
  <si>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</si>
  <si>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</si>
  <si>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</si>
  <si>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</si>
  <si>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</si>
  <si>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</si>
  <si>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</si>
  <si>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</si>
  <si>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</si>
  <si>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</si>
  <si>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</si>
  <si>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</si>
  <si>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</si>
  <si>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</si>
  <si>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</si>
  <si>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</si>
  <si>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</si>
  <si>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</si>
  <si>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</si>
  <si>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</si>
  <si>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</si>
  <si>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</si>
  <si>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</si>
  <si>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</si>
  <si>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</si>
  <si>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</si>
  <si>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</si>
  <si>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</si>
  <si>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</si>
  <si>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</si>
  <si>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</si>
  <si>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</si>
  <si>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</si>
  <si>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</si>
  <si>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</si>
  <si>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</si>
  <si>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</si>
  <si>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</si>
  <si>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</si>
  <si>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</si>
  <si>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</si>
  <si>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</si>
  <si>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</si>
  <si>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</si>
  <si>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</si>
  <si>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</si>
  <si>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</si>
  <si>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</si>
  <si>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</si>
  <si>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</si>
  <si>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</si>
  <si>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</si>
  <si>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</si>
  <si>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</si>
  <si>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</si>
  <si>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</si>
  <si>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</si>
  <si>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</si>
  <si>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</si>
  <si>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</si>
  <si>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</si>
  <si>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</si>
  <si>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</si>
  <si>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</si>
  <si>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</si>
  <si>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</si>
  <si>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</si>
  <si>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</si>
  <si>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</si>
  <si>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</si>
  <si>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</si>
  <si>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</si>
  <si>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</si>
  <si>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</si>
  <si>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</si>
  <si>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</si>
  <si>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</si>
  <si>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</si>
  <si>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</si>
  <si>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</si>
  <si>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</si>
  <si>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</si>
  <si>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</si>
  <si>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</si>
  <si>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</si>
  <si>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</si>
  <si>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</si>
  <si>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</si>
  <si>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</si>
  <si>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</si>
  <si>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</si>
  <si>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</si>
  <si>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</si>
  <si>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</si>
  <si>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</si>
  <si>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</si>
  <si>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</si>
  <si>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</si>
  <si>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</si>
  <si>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</si>
  <si>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</si>
  <si>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</si>
  <si>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</si>
  <si>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</si>
  <si>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</si>
  <si>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</si>
  <si>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</si>
  <si>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</si>
  <si>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</si>
  <si>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</si>
  <si>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</si>
  <si>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</si>
  <si>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</si>
  <si>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</si>
  <si>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</si>
  <si>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</si>
  <si>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</si>
  <si>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</si>
  <si>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</si>
  <si>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</si>
  <si>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</si>
  <si>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</si>
  <si>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</si>
  <si>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</si>
  <si>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</si>
  <si>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</si>
  <si>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</si>
  <si>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</si>
  <si>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</si>
  <si>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</si>
  <si>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</si>
  <si>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</si>
  <si>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</si>
  <si>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</si>
  <si>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</si>
  <si>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</si>
  <si>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</si>
  <si>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</si>
  <si>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</si>
  <si>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</si>
  <si>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</si>
  <si>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</si>
  <si>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</si>
  <si>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</si>
  <si>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</si>
  <si>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</si>
  <si>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</si>
  <si>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</si>
  <si>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</si>
  <si>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</si>
  <si>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</si>
  <si>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</si>
  <si>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</si>
  <si>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</si>
  <si>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</si>
  <si>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</si>
  <si>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</si>
  <si>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</si>
  <si>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</si>
  <si>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</si>
  <si>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</si>
  <si>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</si>
  <si>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</si>
  <si>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</si>
  <si>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</si>
  <si>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</si>
  <si>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</si>
  <si>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</si>
  <si>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</si>
  <si>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</si>
  <si>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</si>
  <si>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</si>
  <si>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</si>
  <si>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</si>
  <si>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</si>
  <si>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</si>
  <si>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</si>
  <si>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</si>
  <si>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</si>
  <si>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</si>
  <si>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</si>
  <si>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</si>
  <si>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</si>
  <si>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</si>
  <si>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</si>
  <si>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</si>
  <si>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</si>
  <si>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</si>
  <si>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</si>
  <si>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</si>
  <si>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</si>
  <si>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</si>
  <si>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</si>
  <si>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</si>
  <si>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</si>
  <si>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</si>
  <si>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</si>
  <si>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</si>
  <si>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</si>
  <si>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</si>
  <si>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</si>
  <si>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</si>
  <si>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</si>
  <si>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</si>
  <si>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</si>
  <si>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</si>
  <si>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</si>
  <si>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</si>
  <si>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</si>
  <si>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</si>
  <si>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</si>
  <si>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</si>
  <si>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</si>
  <si>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</si>
  <si>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</si>
  <si>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</si>
  <si>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</si>
  <si>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</si>
  <si>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</si>
  <si>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</si>
  <si>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</si>
  <si>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</si>
  <si>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</si>
  <si>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</si>
  <si>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</si>
  <si>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</si>
  <si>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</si>
  <si>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</si>
  <si>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</si>
  <si>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</si>
  <si>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</si>
  <si>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</si>
  <si>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</si>
  <si>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</si>
  <si>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</si>
  <si>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</si>
  <si>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</si>
  <si>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</si>
  <si>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</si>
  <si>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</si>
  <si>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</si>
  <si>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</si>
  <si>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</si>
  <si>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</si>
  <si>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</si>
  <si>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</si>
  <si>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</si>
  <si>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</si>
  <si>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</si>
  <si>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</si>
  <si>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</si>
  <si>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</si>
  <si>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</si>
  <si>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</si>
  <si>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</si>
  <si>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</si>
  <si>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</si>
  <si>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</si>
  <si>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</si>
  <si>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</si>
  <si>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</si>
  <si>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</si>
  <si>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</si>
  <si>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</si>
  <si>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</si>
  <si>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</si>
  <si>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</si>
  <si>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</si>
  <si>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</si>
  <si>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</si>
  <si>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</si>
  <si>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</si>
  <si>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</si>
  <si>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</si>
  <si>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</si>
  <si>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</si>
  <si>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</si>
  <si>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</si>
  <si>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</si>
  <si>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</si>
  <si>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</si>
  <si>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</si>
  <si>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</si>
  <si>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</si>
  <si>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</si>
  <si>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</si>
  <si>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</si>
  <si>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</si>
  <si>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</si>
  <si>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</si>
  <si>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</si>
  <si>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</si>
  <si>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</si>
  <si>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</si>
  <si>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</si>
  <si>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</si>
  <si>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</si>
  <si>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</si>
  <si>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</si>
  <si>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</si>
  <si>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</si>
  <si>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</si>
  <si>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</si>
  <si>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</si>
  <si>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</si>
  <si>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</si>
  <si>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</si>
  <si>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</si>
  <si>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</si>
  <si>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</si>
  <si>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</si>
  <si>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</si>
  <si>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</si>
  <si>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</si>
  <si>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</si>
  <si>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</si>
  <si>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</si>
  <si>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</si>
  <si>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</si>
  <si>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</si>
  <si>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</si>
  <si>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</si>
  <si>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</si>
  <si>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</si>
  <si>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</si>
  <si>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</si>
  <si>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</si>
  <si>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</si>
  <si>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</si>
  <si>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</si>
  <si>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</si>
  <si>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</si>
  <si>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</si>
  <si>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</si>
  <si>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</si>
  <si>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</si>
  <si>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</si>
  <si>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</si>
  <si>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</si>
  <si>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</si>
  <si>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</si>
  <si>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</si>
  <si>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</si>
  <si>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</si>
  <si>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</si>
  <si>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</si>
  <si>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</si>
  <si>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</si>
  <si>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</si>
  <si>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</si>
  <si>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</si>
  <si>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</si>
  <si>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</si>
  <si>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</si>
  <si>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</si>
  <si>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</si>
  <si>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</si>
  <si>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</si>
  <si>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</si>
  <si>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</si>
  <si>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</si>
  <si>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</si>
  <si>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</si>
  <si>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</si>
  <si>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</si>
  <si>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</si>
  <si>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</si>
  <si>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</si>
  <si>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</si>
  <si>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</si>
  <si>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</si>
  <si>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</si>
  <si>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</si>
  <si>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</si>
  <si>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</si>
  <si>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</si>
  <si>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</si>
  <si>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</si>
  <si>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</si>
  <si>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</si>
  <si>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</si>
  <si>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</si>
  <si>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</si>
  <si>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</si>
  <si>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</si>
  <si>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</si>
  <si>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</si>
  <si>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</si>
  <si>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</si>
  <si>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</si>
  <si>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</si>
  <si>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</si>
  <si>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</si>
  <si>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</si>
  <si>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</si>
  <si>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</si>
  <si>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</si>
  <si>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</si>
  <si>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</si>
  <si>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</si>
  <si>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</si>
  <si>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</si>
  <si>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</si>
  <si>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</si>
  <si>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</si>
  <si>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</si>
  <si>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</si>
  <si>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</si>
  <si>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</si>
  <si>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</si>
  <si>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</si>
  <si>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</si>
  <si>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</si>
  <si>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</si>
  <si>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</si>
  <si>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</si>
  <si>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</si>
  <si>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</si>
  <si>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</si>
  <si>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</si>
  <si>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</si>
  <si>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</si>
  <si>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</si>
  <si>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</si>
  <si>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</si>
  <si>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</si>
  <si>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</si>
  <si>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</si>
  <si>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</si>
  <si>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</si>
  <si>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</si>
  <si>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</si>
  <si>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</si>
  <si>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</si>
  <si>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</si>
  <si>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</si>
  <si>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</si>
  <si>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</si>
  <si>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</si>
  <si>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</si>
  <si>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</si>
  <si>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</si>
  <si>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</si>
  <si>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</si>
  <si>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</si>
  <si>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</si>
  <si>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</si>
  <si>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</si>
  <si>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</si>
  <si>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</si>
  <si>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</si>
  <si>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</si>
  <si>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</si>
  <si>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</si>
  <si>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</si>
  <si>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</si>
  <si>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</si>
  <si>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</si>
  <si>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</si>
  <si>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</si>
  <si>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</si>
  <si>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</si>
  <si>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</si>
  <si>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</si>
  <si>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</si>
  <si>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</si>
  <si>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</si>
  <si>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</si>
  <si>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</si>
  <si>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</si>
  <si>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</si>
  <si>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</si>
  <si>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</si>
  <si>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</si>
  <si>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</si>
  <si>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</si>
  <si>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</si>
  <si>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</si>
  <si>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</si>
  <si>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</si>
  <si>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</si>
  <si>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</si>
  <si>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</si>
  <si>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</si>
  <si>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</si>
  <si>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</si>
  <si>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</si>
  <si>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</si>
  <si>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</si>
  <si>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</si>
  <si>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</si>
  <si>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</si>
  <si>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</si>
  <si>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</si>
  <si>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</si>
  <si>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</si>
  <si>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</si>
  <si>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</si>
  <si>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</si>
  <si>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</si>
  <si>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</si>
  <si>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</si>
  <si>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</si>
  <si>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</si>
  <si>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</si>
  <si>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</si>
  <si>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</si>
  <si>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</si>
  <si>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</si>
  <si>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</si>
  <si>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</si>
  <si>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</si>
  <si>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</si>
  <si>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</si>
  <si>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</si>
  <si>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</si>
  <si>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</si>
  <si>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</si>
  <si>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</si>
  <si>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</si>
  <si>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</si>
  <si>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</si>
  <si>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</si>
  <si>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</si>
  <si>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</si>
  <si>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</si>
  <si>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</si>
  <si>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</si>
  <si>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</si>
  <si>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</si>
  <si>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</si>
  <si>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</si>
  <si>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</si>
  <si>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</si>
  <si>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</si>
  <si>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</si>
  <si>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</si>
  <si>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</si>
  <si>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</si>
  <si>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</si>
  <si>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</si>
  <si>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</si>
  <si>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</si>
  <si>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</si>
  <si>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</si>
  <si>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</si>
  <si>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</si>
  <si>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</si>
  <si>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</si>
  <si>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</si>
  <si>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</si>
  <si>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</si>
  <si>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</si>
  <si>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</si>
  <si>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</si>
  <si>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</si>
  <si>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</si>
  <si>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</si>
  <si>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</si>
  <si>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</si>
  <si>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</si>
  <si>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</si>
  <si>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</si>
  <si>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</si>
  <si>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</si>
  <si>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</si>
  <si>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</si>
  <si>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</si>
  <si>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</si>
  <si>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</si>
  <si>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</si>
  <si>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</si>
  <si>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</si>
  <si>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</si>
  <si>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</si>
  <si>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</si>
  <si>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</si>
  <si>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</si>
  <si>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</si>
  <si>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</si>
  <si>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</si>
  <si>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</si>
  <si>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</si>
  <si>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</si>
  <si>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</si>
  <si>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</si>
  <si>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</si>
  <si>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</si>
  <si>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</si>
  <si>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</si>
  <si>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</si>
  <si>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</si>
  <si>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</si>
  <si>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</si>
  <si>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</si>
  <si>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</si>
  <si>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</si>
  <si>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</si>
  <si>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</si>
  <si>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</si>
  <si>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</si>
  <si>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</si>
  <si>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</si>
  <si>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</si>
  <si>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</si>
  <si>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</si>
  <si>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</si>
  <si>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</si>
  <si>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</si>
  <si>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</si>
  <si>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</si>
  <si>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</si>
  <si>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</si>
  <si>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</si>
  <si>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</si>
  <si>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</si>
  <si>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</si>
  <si>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</si>
  <si>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</si>
  <si>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</si>
  <si>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</si>
  <si>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</si>
  <si>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</si>
  <si>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</si>
  <si>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</si>
  <si>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</si>
  <si>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</si>
  <si>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</si>
  <si>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</si>
  <si>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</si>
  <si>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</si>
  <si>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</si>
  <si>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</si>
  <si>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</si>
  <si>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</si>
  <si>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</si>
  <si>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</si>
  <si>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</si>
  <si>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</si>
  <si>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</si>
  <si>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</si>
  <si>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</si>
  <si>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</si>
  <si>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</si>
  <si>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</si>
  <si>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</si>
  <si>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</si>
  <si>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</si>
  <si>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</si>
  <si>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</si>
  <si>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</si>
  <si>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</si>
  <si>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</si>
  <si>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</si>
  <si>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</si>
  <si>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</si>
  <si>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</si>
  <si>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</si>
  <si>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</si>
  <si>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</si>
  <si>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</si>
  <si>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</si>
  <si>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</si>
  <si>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</si>
  <si>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</si>
  <si>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</si>
  <si>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</si>
  <si>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</si>
  <si>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</si>
  <si>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</si>
  <si>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</si>
  <si>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</si>
  <si>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</si>
  <si>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</si>
  <si>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</si>
  <si>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</si>
  <si>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</si>
  <si>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</si>
  <si>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</si>
  <si>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</si>
  <si>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</si>
  <si>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</si>
  <si>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</si>
  <si>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</si>
  <si>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</si>
  <si>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</si>
  <si>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</si>
  <si>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</si>
  <si>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</si>
  <si>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</si>
  <si>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</si>
  <si>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</si>
  <si>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</si>
  <si>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</si>
  <si>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</si>
  <si>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</si>
  <si>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</si>
  <si>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</si>
  <si>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</si>
  <si>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</si>
  <si>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</si>
  <si>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</si>
  <si>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</si>
  <si>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</si>
  <si>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</si>
  <si>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</si>
  <si>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</si>
  <si>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</si>
  <si>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</si>
  <si>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</si>
  <si>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</si>
  <si>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</si>
  <si>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</si>
  <si>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</si>
  <si>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</si>
  <si>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</si>
  <si>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</si>
  <si>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</si>
  <si>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</si>
  <si>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</si>
  <si>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</si>
  <si>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</si>
  <si>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</si>
  <si>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</si>
  <si>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</si>
  <si>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</si>
  <si>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</si>
  <si>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</si>
  <si>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</si>
  <si>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</si>
  <si>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</si>
  <si>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</si>
  <si>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</si>
  <si>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</si>
  <si>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</si>
  <si>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</si>
  <si>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</si>
  <si>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</si>
  <si>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</si>
  <si>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</si>
  <si>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</si>
  <si>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</si>
  <si>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</si>
  <si>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</si>
  <si>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</si>
  <si>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</si>
  <si>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</si>
  <si>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</si>
  <si>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</si>
  <si>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</si>
  <si>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</si>
  <si>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</si>
  <si>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</si>
  <si>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</si>
  <si>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</si>
  <si>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</si>
  <si>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</si>
  <si>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</si>
  <si>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</si>
  <si>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</si>
  <si>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</si>
  <si>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</si>
  <si>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</si>
  <si>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</si>
  <si>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</si>
  <si>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</si>
  <si>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</si>
  <si>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</si>
  <si>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</si>
  <si>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</si>
  <si>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</si>
  <si>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</si>
  <si>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</si>
  <si>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</si>
  <si>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</si>
  <si>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</si>
  <si>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</si>
  <si>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</si>
  <si>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</si>
  <si>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</si>
  <si>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</si>
  <si>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</si>
  <si>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</si>
  <si>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</si>
  <si>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</si>
  <si>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</si>
  <si>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</si>
  <si>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</si>
  <si>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</si>
  <si>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</si>
  <si>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</si>
  <si>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</si>
  <si>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</si>
  <si>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</si>
  <si>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</si>
  <si>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</si>
  <si>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</si>
  <si>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</si>
  <si>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</si>
  <si>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</si>
  <si>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</si>
  <si>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</si>
  <si>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</si>
  <si>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</si>
  <si>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</si>
  <si>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</si>
  <si>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</si>
  <si>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</si>
  <si>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</si>
  <si>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</si>
  <si>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</si>
  <si>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</si>
  <si>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</si>
  <si>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</si>
  <si>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</si>
  <si>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</si>
  <si>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</si>
  <si>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</si>
  <si>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</si>
  <si>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</si>
  <si>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</si>
  <si>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</si>
  <si>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</si>
  <si>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</si>
  <si>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</si>
  <si>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</si>
  <si>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</si>
  <si>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</si>
  <si>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</si>
  <si>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</si>
  <si>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</si>
  <si>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</si>
  <si>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</si>
  <si>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</si>
  <si>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</si>
  <si>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</si>
  <si>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</si>
  <si>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</si>
  <si>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</si>
  <si>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</si>
  <si>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</si>
  <si>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</si>
  <si>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</si>
  <si>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</si>
  <si>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</si>
  <si>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</si>
  <si>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</si>
  <si>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</si>
  <si>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</si>
  <si>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</si>
  <si>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</si>
  <si>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</si>
  <si>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</si>
  <si>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</si>
  <si>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</si>
  <si>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</si>
  <si>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</si>
  <si>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</si>
  <si>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</si>
  <si>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</si>
  <si>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</si>
  <si>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</si>
  <si>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</si>
  <si>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</si>
  <si>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</si>
  <si>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</si>
  <si>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</si>
  <si>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</si>
  <si>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</si>
  <si>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</si>
  <si>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</si>
  <si>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</si>
  <si>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</si>
  <si>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</si>
  <si>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</si>
  <si>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</si>
  <si>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</si>
  <si>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</si>
  <si>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</si>
  <si>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</si>
  <si>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</si>
  <si>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</si>
  <si>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</si>
  <si>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</si>
  <si>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</si>
  <si>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</si>
  <si>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</si>
  <si>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</si>
  <si>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</si>
  <si>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</si>
  <si>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</si>
  <si>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</si>
  <si>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</si>
  <si>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</si>
  <si>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</si>
  <si>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</si>
  <si>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</si>
  <si>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</si>
  <si>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</si>
  <si>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</si>
  <si>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</si>
  <si>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</si>
  <si>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</si>
  <si>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</si>
  <si>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</si>
  <si>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</si>
  <si>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</si>
  <si>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</si>
  <si>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</si>
  <si>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</si>
  <si>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</si>
  <si>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</si>
  <si>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</si>
  <si>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</si>
  <si>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</si>
  <si>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</si>
  <si>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</si>
  <si>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</si>
  <si>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</si>
  <si>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</si>
  <si>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</si>
  <si>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</si>
  <si>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</si>
  <si>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</si>
  <si>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</si>
  <si>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</si>
  <si>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</si>
  <si>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</si>
  <si>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</si>
  <si>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</si>
  <si>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</si>
  <si>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</si>
  <si>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</si>
  <si>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</si>
  <si>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</si>
  <si>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</si>
  <si>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</si>
  <si>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</si>
  <si>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</si>
  <si>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</si>
  <si>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</si>
  <si>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</si>
  <si>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</si>
  <si>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</si>
  <si>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</si>
  <si>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</si>
  <si>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</si>
  <si>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</si>
  <si>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</si>
  <si>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</si>
  <si>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</si>
  <si>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</si>
  <si>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</si>
  <si>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</si>
  <si>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</si>
  <si>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</si>
  <si>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</si>
  <si>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</si>
  <si>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</si>
  <si>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</si>
  <si>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</si>
  <si>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</si>
  <si>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</si>
  <si>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</si>
  <si>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</si>
  <si>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</si>
  <si>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</si>
  <si>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</si>
  <si>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</si>
  <si>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</si>
  <si>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</si>
  <si>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</si>
  <si>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</si>
  <si>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</si>
  <si>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</si>
  <si>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</si>
  <si>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</si>
  <si>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</si>
  <si>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</si>
  <si>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</si>
  <si>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</si>
  <si>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</si>
  <si>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</si>
  <si>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</si>
  <si>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</si>
  <si>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</si>
  <si>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</si>
  <si>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</si>
  <si>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</si>
  <si>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</si>
  <si>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</si>
  <si>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</si>
  <si>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</si>
  <si>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</si>
  <si>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</si>
  <si>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</si>
  <si>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</si>
  <si>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</si>
  <si>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</si>
  <si>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</si>
  <si>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</si>
  <si>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</si>
  <si>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</si>
  <si>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</si>
  <si>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</si>
  <si>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</si>
  <si>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</si>
  <si>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</si>
  <si>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</si>
  <si>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</si>
  <si>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</si>
  <si>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</si>
  <si>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</si>
  <si>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</si>
  <si>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</si>
  <si>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</si>
  <si>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</si>
  <si>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</si>
  <si>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</si>
  <si>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</si>
  <si>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</si>
  <si>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</si>
  <si>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</si>
  <si>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</si>
  <si>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</si>
  <si>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</si>
  <si>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</si>
  <si>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</si>
  <si>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</si>
  <si>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</si>
  <si>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</si>
  <si>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</si>
  <si>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</si>
  <si>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</si>
  <si>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</si>
  <si>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</si>
  <si>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</si>
  <si>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</si>
  <si>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</si>
  <si>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</si>
  <si>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</si>
  <si>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</si>
  <si>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</si>
  <si>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</si>
  <si>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</si>
  <si>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</si>
  <si>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</si>
  <si>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</si>
  <si>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</si>
  <si>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</si>
  <si>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</si>
  <si>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</si>
  <si>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</si>
  <si>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</si>
  <si>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</si>
  <si>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</si>
  <si>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</si>
  <si>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</si>
  <si>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</si>
  <si>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</si>
  <si>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</si>
  <si>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</si>
  <si>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</si>
  <si>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</si>
  <si>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</si>
  <si>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</si>
  <si>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</si>
  <si>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</si>
  <si>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</si>
  <si>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</si>
  <si>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</si>
  <si>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</si>
  <si>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</si>
  <si>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</si>
  <si>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</si>
  <si>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</si>
  <si>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</si>
  <si>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</si>
  <si>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</si>
  <si>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</si>
  <si>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</si>
  <si>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</si>
  <si>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</si>
  <si>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</si>
  <si>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</si>
  <si>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</si>
  <si>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</si>
  <si>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</si>
  <si>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</si>
  <si>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</si>
  <si>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</si>
  <si>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</si>
  <si>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</si>
  <si>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</si>
  <si>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</si>
  <si>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</si>
  <si>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</si>
  <si>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</si>
  <si>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</si>
  <si>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</si>
  <si>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</si>
  <si>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</si>
  <si>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</si>
  <si>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</si>
  <si>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</si>
  <si>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</si>
  <si>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</si>
  <si>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</si>
  <si>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</si>
  <si>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</si>
  <si>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</si>
  <si>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</si>
  <si>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</si>
  <si>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</si>
  <si>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</si>
  <si>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</si>
  <si>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</si>
  <si>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</si>
  <si>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</si>
  <si>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</si>
  <si>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</si>
  <si>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</si>
  <si>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</si>
  <si>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</si>
  <si>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</si>
  <si>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</si>
  <si>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</si>
  <si>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</si>
  <si>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</si>
  <si>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</si>
  <si>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</si>
  <si>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</si>
  <si>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</si>
  <si>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</si>
  <si>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</si>
  <si>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</si>
  <si>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</si>
  <si>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</si>
  <si>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</si>
  <si>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</si>
  <si>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</si>
  <si>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</si>
  <si>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</si>
  <si>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</si>
  <si>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</si>
  <si>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</si>
  <si>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</si>
  <si>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</si>
  <si>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</si>
  <si>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</si>
  <si>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</si>
  <si>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</si>
  <si>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</si>
  <si>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</si>
  <si>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</si>
  <si>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</si>
  <si>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</si>
  <si>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</si>
  <si>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</si>
  <si>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</si>
  <si>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</si>
  <si>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</si>
  <si>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</si>
  <si>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</si>
  <si>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</si>
  <si>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</si>
  <si>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</si>
  <si>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</si>
  <si>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</si>
  <si>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</si>
  <si>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</si>
  <si>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</si>
  <si>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</si>
  <si>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</si>
  <si>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</si>
  <si>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</si>
  <si>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</si>
  <si>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</si>
  <si>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</si>
  <si>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</si>
  <si>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</si>
  <si>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</si>
  <si>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</si>
  <si>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</si>
  <si>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</si>
  <si>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</si>
  <si>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</si>
  <si>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</si>
  <si>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</si>
  <si>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</si>
  <si>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</si>
  <si>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</si>
  <si>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</si>
  <si>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</si>
  <si>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</si>
  <si>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</si>
  <si>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</si>
  <si>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</si>
  <si>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</si>
  <si>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</si>
  <si>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</si>
  <si>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</si>
  <si>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</si>
  <si>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</si>
  <si>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</si>
  <si>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</si>
  <si>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</si>
  <si>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</si>
  <si>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</si>
  <si>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</si>
  <si>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</si>
  <si>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</si>
  <si>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</si>
  <si>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</si>
  <si>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</si>
  <si>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</si>
  <si>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</si>
  <si>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</si>
  <si>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</si>
  <si>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</si>
  <si>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</si>
  <si>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</si>
  <si>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</si>
  <si>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</si>
  <si>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</si>
  <si>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</si>
  <si>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</si>
  <si>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</si>
  <si>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</si>
  <si>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</si>
  <si>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</si>
  <si>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</si>
  <si>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</si>
  <si>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</si>
  <si>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</si>
  <si>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</si>
  <si>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</si>
  <si>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</si>
  <si>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</si>
  <si>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</si>
  <si>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</si>
  <si>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</si>
  <si>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</si>
  <si>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</si>
  <si>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</si>
  <si>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</si>
  <si>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</si>
  <si>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</si>
  <si>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</si>
  <si>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</si>
  <si>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</si>
  <si>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</si>
  <si>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</si>
  <si>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</si>
  <si>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</si>
  <si>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</si>
  <si>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</si>
  <si>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</si>
  <si>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</si>
  <si>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</si>
  <si>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</si>
  <si>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</si>
  <si>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</si>
  <si>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</si>
  <si>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</si>
  <si>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</si>
  <si>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</si>
  <si>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</si>
  <si>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</si>
  <si>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</si>
  <si>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</si>
  <si>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</si>
  <si>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</si>
  <si>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</si>
  <si>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</si>
  <si>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</si>
  <si>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</si>
  <si>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</si>
  <si>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</si>
  <si>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</si>
  <si>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</si>
  <si>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</si>
  <si>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</si>
  <si>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</si>
  <si>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</si>
  <si>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</si>
  <si>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</si>
  <si>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</si>
  <si>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</si>
  <si>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</si>
  <si>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</si>
  <si>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</si>
  <si>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</si>
  <si>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</si>
  <si>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</si>
  <si>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</si>
  <si>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</si>
  <si>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</si>
  <si>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</si>
  <si>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</si>
  <si>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</si>
  <si>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</si>
  <si>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</si>
  <si>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</si>
  <si>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</si>
  <si>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</si>
  <si>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</si>
  <si>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</si>
  <si>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</si>
  <si>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</si>
  <si>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</si>
  <si>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</si>
  <si>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</si>
  <si>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</si>
  <si>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</si>
  <si>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</si>
  <si>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</si>
  <si>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</si>
  <si>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</si>
  <si>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</si>
  <si>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</si>
  <si>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</si>
  <si>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</si>
  <si>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</si>
  <si>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</si>
  <si>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</si>
  <si>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</si>
  <si>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</si>
  <si>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</si>
  <si>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</si>
  <si>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</si>
  <si>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</si>
  <si>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</si>
  <si>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</si>
  <si>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</si>
  <si>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</si>
  <si>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</si>
  <si>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</si>
  <si>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</si>
  <si>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</si>
  <si>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</si>
  <si>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</si>
  <si>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</si>
  <si>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</si>
  <si>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</si>
  <si>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</si>
  <si>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</si>
  <si>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</si>
  <si>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</si>
  <si>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</si>
  <si>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</si>
  <si>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</si>
  <si>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</si>
  <si>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</si>
  <si>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</si>
  <si>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</si>
  <si>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</si>
  <si>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</si>
  <si>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</si>
  <si>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</si>
  <si>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</si>
  <si>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</si>
  <si>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</si>
  <si>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</si>
  <si>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</si>
  <si>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</si>
  <si>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</si>
  <si>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</si>
  <si>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</si>
  <si>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</si>
  <si>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</si>
  <si>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</si>
  <si>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</si>
  <si>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</si>
  <si>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</si>
  <si>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</si>
  <si>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</si>
  <si>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</si>
  <si>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</si>
  <si>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</si>
  <si>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</si>
  <si>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</si>
  <si>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</si>
  <si>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</si>
  <si>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</si>
  <si>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</si>
  <si>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</si>
  <si>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</si>
  <si>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</si>
  <si>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</si>
  <si>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</si>
  <si>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</si>
  <si>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</si>
  <si>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</si>
  <si>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</si>
  <si>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</si>
  <si>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</si>
  <si>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</si>
  <si>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</si>
  <si>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</si>
  <si>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</si>
  <si>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</si>
  <si>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</si>
  <si>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</si>
  <si>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</si>
  <si>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</si>
  <si>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</si>
  <si>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</si>
  <si>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</si>
  <si>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</si>
  <si>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</si>
  <si>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</si>
  <si>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</si>
  <si>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</si>
  <si>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</si>
  <si>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</si>
  <si>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</si>
  <si>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</si>
  <si>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</si>
  <si>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</si>
  <si>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</si>
  <si>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</si>
  <si>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</si>
  <si>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</si>
  <si>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</si>
  <si>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</si>
  <si>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</si>
  <si>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</si>
  <si>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</si>
  <si>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</si>
  <si>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</si>
  <si>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</si>
  <si>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</si>
  <si>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</si>
  <si>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</si>
  <si>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</si>
  <si>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</si>
  <si>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</si>
  <si>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</si>
  <si>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</si>
  <si>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</si>
  <si>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</si>
  <si>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</si>
  <si>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</si>
  <si>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</si>
  <si>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</si>
  <si>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</si>
  <si>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</si>
  <si>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</si>
  <si>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</si>
  <si>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</si>
  <si>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</si>
  <si>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</si>
  <si>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</si>
  <si>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</si>
  <si>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</si>
  <si>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</si>
  <si>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</si>
  <si>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</si>
  <si>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</si>
  <si>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</si>
  <si>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</si>
  <si>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</si>
  <si>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</si>
  <si>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</si>
  <si>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</si>
  <si>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</si>
  <si>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</si>
  <si>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</si>
  <si>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</si>
  <si>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</si>
  <si>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</si>
  <si>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</si>
  <si>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</si>
  <si>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</si>
  <si>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</si>
  <si>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</si>
  <si>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</si>
  <si>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</si>
  <si>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</si>
  <si>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</si>
  <si>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</si>
  <si>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</si>
  <si>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</si>
  <si>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</si>
  <si>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</si>
  <si>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</si>
  <si>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</si>
  <si>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</si>
  <si>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</si>
  <si>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</si>
  <si>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</si>
  <si>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</si>
  <si>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</si>
  <si>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</si>
  <si>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</si>
  <si>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</si>
  <si>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</si>
  <si>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</si>
  <si>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</si>
  <si>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</si>
  <si>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</si>
  <si>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</si>
  <si>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</si>
  <si>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</si>
  <si>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</si>
  <si>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</si>
  <si>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</si>
  <si>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</si>
  <si>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</si>
  <si>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</si>
  <si>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</si>
  <si>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</si>
  <si>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</si>
  <si>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</si>
  <si>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</si>
  <si>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</si>
  <si>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</si>
  <si>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</si>
  <si>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</si>
  <si>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</si>
  <si>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</si>
  <si>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</si>
  <si>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</si>
  <si>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</si>
  <si>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</si>
  <si>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</si>
  <si>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</si>
  <si>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</si>
  <si>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</si>
  <si>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</si>
  <si>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</si>
  <si>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</si>
  <si>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</si>
  <si>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</si>
  <si>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</si>
  <si>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</si>
  <si>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</si>
  <si>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</si>
  <si>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</si>
  <si>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</si>
  <si>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</si>
  <si>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</si>
  <si>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</si>
  <si>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</si>
  <si>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</si>
  <si>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</si>
  <si>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</si>
  <si>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</si>
  <si>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</si>
  <si>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</si>
  <si>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</si>
  <si>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</si>
  <si>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</si>
  <si>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</si>
  <si>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</si>
  <si>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</si>
  <si>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</si>
  <si>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</si>
  <si>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</si>
  <si>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</si>
  <si>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</si>
  <si>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</si>
  <si>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</si>
  <si>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</si>
  <si>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</si>
  <si>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</si>
  <si>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</si>
  <si>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</si>
  <si>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</si>
  <si>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</si>
  <si>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</si>
  <si>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</si>
  <si>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</si>
  <si>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</si>
  <si>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</si>
  <si>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</si>
  <si>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</si>
  <si>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</si>
  <si>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</si>
  <si>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</si>
  <si>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</si>
  <si>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</si>
  <si>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</si>
  <si>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</si>
  <si>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</si>
  <si>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</si>
  <si>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</si>
  <si>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</si>
  <si>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</si>
  <si>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</si>
  <si>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</si>
  <si>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</si>
  <si>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</si>
  <si>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</si>
  <si>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</si>
  <si>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</si>
  <si>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</si>
  <si>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</si>
  <si>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</si>
  <si>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</si>
  <si>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</si>
  <si>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</si>
  <si>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</si>
  <si>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</si>
  <si>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</si>
  <si>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</si>
  <si>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</si>
  <si>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</si>
  <si>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</si>
  <si>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</si>
  <si>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</si>
  <si>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</si>
  <si>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</si>
  <si>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</si>
  <si>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</si>
  <si>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</si>
  <si>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</si>
  <si>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</si>
  <si>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</si>
  <si>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</si>
  <si>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</si>
  <si>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</si>
  <si>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</si>
  <si>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</si>
  <si>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</si>
  <si>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</si>
  <si>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</si>
  <si>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</si>
  <si>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</si>
  <si>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</si>
  <si>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</si>
  <si>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</si>
  <si>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</si>
  <si>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</si>
  <si>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</si>
  <si>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</si>
  <si>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</si>
  <si>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</si>
  <si>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</si>
  <si>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</si>
  <si>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</si>
  <si>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</si>
  <si>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</si>
  <si>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</si>
  <si>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</si>
  <si>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</si>
  <si>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</si>
  <si>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</si>
  <si>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</si>
  <si>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</si>
  <si>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</si>
  <si>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</si>
  <si>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</si>
  <si>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</si>
  <si>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</si>
  <si>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</si>
  <si>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</si>
  <si>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</si>
  <si>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</si>
  <si>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</si>
  <si>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</si>
  <si>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</si>
  <si>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</si>
  <si>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</si>
  <si>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</si>
  <si>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</si>
  <si>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</si>
  <si>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</si>
  <si>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</si>
  <si>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</si>
  <si>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</si>
  <si>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</si>
  <si>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</si>
  <si>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</si>
  <si>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</si>
  <si>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</si>
  <si>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</si>
  <si>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</si>
  <si>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</si>
  <si>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</si>
  <si>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</si>
  <si>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</si>
  <si>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</si>
  <si>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</si>
  <si>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</si>
  <si>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</si>
  <si>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</si>
  <si>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</si>
  <si>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</si>
  <si>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</si>
  <si>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</si>
  <si>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</si>
  <si>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</si>
  <si>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</si>
  <si>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</si>
  <si>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</si>
  <si>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</si>
  <si>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</si>
  <si>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</si>
  <si>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</si>
  <si>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</si>
  <si>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</si>
  <si>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</si>
  <si>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</si>
  <si>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</si>
  <si>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</si>
  <si>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</si>
  <si>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</si>
  <si>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</si>
  <si>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</si>
  <si>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</si>
  <si>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</si>
  <si>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</si>
  <si>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</si>
  <si>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</si>
  <si>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</si>
  <si>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</si>
  <si>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</si>
  <si>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</si>
  <si>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</si>
  <si>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</si>
  <si>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</si>
  <si>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</si>
  <si>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</si>
  <si>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</si>
  <si>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</si>
  <si>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</si>
  <si>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</si>
  <si>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</si>
  <si>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</si>
  <si>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</si>
  <si>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</si>
  <si>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</si>
  <si>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</si>
  <si>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</si>
  <si>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</si>
  <si>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</si>
  <si>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</si>
  <si>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</si>
  <si>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</si>
  <si>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</si>
  <si>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</si>
  <si>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</si>
  <si>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</si>
  <si>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</si>
  <si>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</si>
  <si>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</si>
  <si>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</si>
  <si>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</si>
  <si>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</si>
  <si>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</si>
  <si>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</si>
  <si>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</si>
  <si>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</si>
  <si>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</si>
  <si>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</si>
  <si>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</si>
  <si>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</si>
  <si>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</si>
  <si>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</si>
  <si>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</si>
  <si>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</si>
  <si>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</si>
  <si>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</si>
  <si>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</si>
  <si>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</si>
  <si>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</si>
  <si>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</si>
  <si>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</si>
  <si>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</si>
  <si>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</si>
  <si>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</si>
  <si>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</si>
  <si>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</si>
  <si>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</si>
  <si>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</si>
  <si>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</si>
  <si>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</si>
  <si>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</si>
  <si>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</si>
  <si>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</si>
  <si>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</si>
  <si>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</si>
  <si>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</si>
  <si>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</si>
  <si>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</si>
  <si>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</si>
  <si>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</si>
  <si>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</si>
  <si>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</si>
  <si>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</si>
  <si>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</si>
  <si>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</si>
  <si>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</si>
  <si>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</si>
  <si>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</si>
  <si>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</si>
  <si>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</si>
  <si>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</si>
  <si>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</si>
  <si>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</si>
  <si>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</si>
  <si>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</si>
  <si>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</si>
  <si>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</si>
  <si>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</si>
  <si>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</si>
  <si>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</si>
  <si>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</si>
  <si>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</si>
  <si>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</si>
  <si>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</si>
  <si>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</si>
  <si>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</si>
  <si>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</si>
  <si>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</si>
  <si>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</si>
  <si>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</si>
  <si>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</si>
  <si>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</si>
  <si>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</si>
  <si>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</si>
  <si>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</si>
  <si>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</si>
  <si>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</si>
  <si>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</si>
  <si>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</si>
  <si>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</si>
  <si>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</si>
  <si>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</si>
  <si>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</si>
  <si>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</si>
  <si>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</si>
  <si>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</si>
  <si>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</si>
  <si>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</si>
  <si>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</si>
  <si>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</si>
  <si>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</si>
  <si>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</si>
  <si>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</si>
  <si>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</si>
  <si>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</si>
  <si>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</si>
  <si>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</si>
  <si>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</si>
  <si>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</si>
  <si>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</si>
  <si>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</si>
  <si>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</si>
  <si>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</si>
  <si>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</si>
  <si>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</si>
  <si>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</si>
  <si>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</si>
  <si>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</si>
  <si>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</si>
  <si>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</si>
  <si>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</si>
  <si>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</si>
  <si>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</si>
  <si>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</si>
  <si>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</si>
  <si>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</si>
  <si>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</si>
  <si>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</si>
  <si>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</si>
  <si>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</si>
  <si>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</si>
  <si>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</si>
  <si>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</si>
  <si>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</si>
  <si>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</si>
  <si>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</si>
  <si>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</si>
  <si>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</si>
  <si>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</si>
  <si>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</si>
  <si>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</si>
  <si>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</si>
  <si>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</si>
  <si>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</si>
  <si>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</si>
  <si>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</si>
  <si>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</si>
  <si>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</si>
  <si>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</si>
  <si>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</si>
  <si>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</si>
  <si>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</si>
  <si>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</si>
  <si>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</si>
  <si>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</si>
  <si>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</si>
  <si>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</si>
  <si>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</si>
  <si>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</si>
  <si>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</si>
  <si>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</si>
  <si>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</si>
  <si>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</si>
  <si>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</si>
  <si>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</si>
  <si>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</si>
  <si>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</si>
  <si>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</si>
  <si>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</si>
  <si>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</si>
  <si>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</si>
  <si>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</si>
  <si>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</si>
  <si>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</si>
  <si>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</si>
  <si>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</si>
  <si>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</si>
  <si>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</si>
  <si>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</si>
  <si>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</si>
  <si>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</si>
  <si>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</si>
  <si>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</si>
  <si>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</si>
  <si>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</si>
  <si>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</si>
  <si>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</si>
  <si>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</si>
  <si>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</si>
  <si>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</si>
  <si>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</si>
  <si>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</si>
  <si>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</si>
  <si>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</si>
  <si>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</si>
  <si>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</si>
  <si>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</si>
  <si>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</si>
  <si>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</si>
  <si>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</si>
  <si>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</si>
  <si>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</si>
  <si>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</si>
  <si>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</si>
  <si>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</si>
  <si>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</si>
  <si>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</si>
  <si>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</si>
  <si>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</si>
  <si>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</si>
  <si>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</si>
  <si>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</si>
  <si>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</si>
  <si>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</si>
  <si>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</si>
  <si>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</si>
  <si>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</si>
  <si>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</si>
  <si>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</si>
  <si>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</si>
  <si>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</si>
  <si>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</si>
  <si>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</si>
  <si>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</si>
  <si>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</si>
  <si>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</si>
  <si>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</si>
  <si>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</si>
  <si>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</si>
  <si>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</si>
  <si>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</si>
  <si>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</si>
  <si>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</si>
  <si>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</si>
  <si>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</si>
  <si>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</si>
  <si>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</si>
  <si>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</si>
  <si>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</si>
  <si>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</si>
  <si>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</si>
  <si>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</si>
  <si>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</si>
  <si>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</si>
  <si>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</si>
  <si>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</si>
  <si>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</si>
  <si>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</si>
  <si>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</si>
  <si>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</si>
  <si>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</si>
  <si>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</si>
  <si>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</si>
  <si>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</si>
  <si>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</si>
  <si>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</si>
  <si>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</si>
  <si>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</si>
  <si>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</si>
  <si>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</si>
  <si>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</si>
  <si>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</si>
  <si>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</si>
  <si>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</si>
  <si>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</si>
  <si>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</si>
  <si>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</si>
  <si>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</si>
  <si>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</si>
  <si>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</si>
  <si>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</si>
  <si>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</si>
  <si>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</si>
  <si>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</si>
  <si>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</si>
  <si>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</si>
  <si>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</si>
  <si>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</si>
  <si>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</si>
  <si>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</si>
  <si>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</si>
  <si>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</si>
  <si>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</si>
  <si>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</si>
  <si>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</si>
  <si>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</si>
  <si>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</si>
  <si>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</si>
  <si>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</si>
  <si>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</si>
  <si>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</si>
  <si>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</si>
  <si>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</si>
  <si>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</si>
  <si>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</si>
  <si>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</si>
  <si>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</si>
  <si>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</si>
  <si>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</si>
  <si>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</si>
  <si>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</si>
  <si>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</si>
  <si>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</si>
  <si>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</si>
  <si>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</si>
  <si>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</si>
  <si>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</si>
  <si>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</si>
  <si>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</si>
  <si>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</si>
  <si>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</si>
  <si>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</si>
  <si>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</si>
  <si>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</si>
  <si>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</si>
  <si>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</si>
  <si>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</si>
  <si>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</si>
  <si>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</si>
  <si>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</si>
  <si>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</si>
  <si>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</si>
  <si>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</si>
  <si>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</si>
  <si>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</si>
  <si>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</si>
  <si>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</si>
  <si>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</si>
  <si>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</si>
  <si>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</si>
  <si>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</si>
  <si>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</si>
  <si>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</si>
  <si>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</si>
  <si>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</si>
  <si>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</si>
  <si>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</si>
  <si>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</si>
  <si>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</si>
  <si>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</si>
  <si>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</si>
  <si>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</si>
  <si>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</si>
  <si>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</si>
  <si>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</si>
  <si>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</si>
  <si>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</si>
  <si>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</si>
  <si>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</si>
  <si>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</si>
  <si>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</si>
  <si>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</si>
  <si>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</si>
  <si>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</si>
  <si>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</si>
  <si>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</si>
  <si>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</si>
  <si>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</si>
  <si>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</si>
  <si>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</si>
  <si>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</si>
  <si>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</si>
  <si>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</si>
  <si>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</si>
  <si>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</si>
  <si>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</si>
  <si>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</si>
  <si>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</si>
  <si>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</si>
  <si>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</si>
  <si>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</si>
  <si>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</si>
  <si>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</si>
  <si>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</si>
  <si>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</si>
  <si>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</si>
  <si>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</si>
  <si>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</si>
  <si>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</si>
  <si>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</si>
  <si>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</si>
  <si>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</si>
  <si>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</si>
  <si>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</si>
  <si>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</si>
  <si>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</si>
  <si>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</si>
  <si>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</si>
  <si>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</si>
  <si>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</si>
  <si>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</si>
  <si>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</si>
  <si>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</si>
  <si>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</si>
  <si>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</si>
  <si>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</si>
  <si>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</si>
  <si>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</si>
  <si>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</si>
  <si>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</si>
  <si>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</si>
  <si>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</si>
  <si>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</si>
  <si>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</si>
  <si>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</si>
  <si>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</si>
  <si>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</si>
  <si>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</si>
  <si>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</si>
  <si>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</si>
  <si>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</si>
  <si>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</si>
  <si>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</si>
  <si>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</si>
  <si>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</si>
  <si>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</si>
  <si>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</si>
  <si>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</si>
  <si>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</si>
  <si>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</si>
  <si>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</si>
  <si>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</si>
  <si>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</si>
  <si>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</si>
  <si>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</si>
  <si>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</si>
  <si>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</si>
  <si>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</si>
  <si>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</si>
  <si>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</si>
  <si>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</si>
  <si>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</si>
  <si>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</si>
  <si>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</si>
  <si>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</si>
  <si>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</si>
  <si>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</si>
  <si>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</si>
  <si>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</si>
  <si>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</si>
  <si>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</si>
  <si>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</si>
  <si>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</si>
  <si>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</si>
  <si>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</si>
  <si>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</si>
  <si>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</si>
  <si>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</si>
  <si>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</si>
  <si>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</si>
  <si>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</si>
  <si>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</si>
  <si>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</si>
  <si>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</si>
  <si>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</si>
  <si>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</si>
  <si>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</si>
  <si>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</si>
  <si>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</si>
  <si>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</si>
  <si>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</si>
  <si>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</si>
  <si>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</si>
  <si>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</si>
  <si>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</si>
  <si>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</si>
  <si>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</si>
  <si>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</si>
  <si>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</si>
  <si>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</si>
  <si>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</si>
  <si>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</si>
  <si>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</si>
  <si>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</si>
  <si>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</si>
  <si>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</si>
  <si>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</si>
  <si>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</si>
  <si>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</si>
  <si>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</si>
  <si>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</si>
  <si>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</si>
  <si>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</si>
  <si>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</si>
  <si>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</si>
  <si>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</si>
  <si>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</si>
  <si>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</si>
  <si>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</si>
  <si>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</si>
  <si>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</si>
  <si>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</si>
  <si>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</si>
  <si>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</si>
  <si>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</si>
  <si>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</si>
  <si>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</si>
  <si>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</si>
  <si>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</si>
  <si>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</si>
  <si>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</si>
  <si>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</si>
  <si>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</si>
  <si>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</si>
  <si>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</si>
  <si>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</si>
  <si>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</si>
  <si>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</si>
  <si>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</si>
  <si>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</si>
  <si>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</si>
  <si>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</si>
  <si>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</si>
  <si>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</si>
  <si>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</si>
  <si>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</si>
  <si>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</si>
  <si>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</si>
  <si>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</si>
  <si>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</si>
  <si>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</si>
  <si>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</si>
  <si>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</si>
  <si>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</si>
  <si>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</si>
  <si>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</si>
  <si>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</si>
  <si>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</si>
  <si>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</si>
  <si>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</si>
  <si>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</si>
  <si>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</si>
  <si>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</si>
  <si>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</si>
  <si>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</si>
  <si>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</si>
  <si>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</si>
  <si>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</si>
  <si>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</si>
  <si>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</si>
  <si>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</si>
  <si>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</si>
  <si>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</si>
  <si>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</si>
  <si>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</si>
  <si>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</si>
  <si>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</si>
  <si>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</si>
  <si>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</si>
  <si>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</si>
  <si>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</si>
  <si>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</si>
  <si>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</si>
  <si>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</si>
  <si>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</si>
  <si>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</si>
  <si>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</si>
  <si>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</si>
  <si>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</si>
  <si>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</si>
  <si>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</si>
  <si>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</si>
  <si>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</si>
  <si>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</si>
  <si>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</si>
  <si>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</si>
  <si>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</si>
  <si>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</si>
  <si>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</si>
  <si>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</si>
  <si>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</si>
  <si>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</si>
  <si>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</si>
  <si>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</si>
  <si>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</si>
  <si>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</si>
  <si>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</si>
  <si>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</si>
  <si>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</si>
  <si>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</si>
  <si>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</si>
  <si>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</si>
  <si>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</si>
  <si>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</si>
  <si>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</si>
  <si>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</si>
  <si>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</si>
  <si>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</si>
  <si>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</si>
  <si>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</si>
  <si>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</si>
  <si>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</si>
  <si>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</si>
  <si>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</si>
  <si>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</si>
  <si>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</si>
  <si>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</si>
  <si>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</si>
  <si>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</si>
  <si>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</si>
  <si>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</si>
  <si>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</si>
  <si>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</si>
  <si>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</si>
  <si>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</si>
  <si>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</si>
  <si>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</si>
  <si>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</si>
  <si>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</si>
  <si>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</si>
  <si>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</si>
  <si>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</si>
  <si>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</si>
  <si>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</si>
  <si>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</si>
  <si>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</si>
  <si>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</si>
  <si>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</si>
  <si>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</si>
  <si>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</si>
  <si>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</si>
  <si>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</si>
  <si>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</si>
  <si>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</si>
  <si>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</si>
  <si>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</si>
  <si>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</si>
  <si>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</si>
  <si>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</si>
  <si>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</si>
  <si>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</si>
  <si>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</si>
  <si>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</si>
  <si>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</si>
  <si>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</si>
  <si>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</si>
  <si>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</si>
  <si>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</si>
  <si>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</si>
  <si>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</si>
  <si>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</si>
  <si>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</si>
  <si>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</si>
  <si>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</si>
  <si>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</si>
  <si>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</si>
  <si>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</si>
  <si>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</si>
  <si>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</si>
  <si>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</si>
  <si>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</si>
  <si>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</si>
  <si>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</si>
  <si>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</si>
  <si>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</si>
  <si>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</si>
  <si>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</si>
  <si>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</si>
  <si>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</si>
  <si>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</si>
  <si>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</si>
  <si>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</si>
  <si>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</si>
  <si>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</si>
  <si>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</si>
  <si>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</si>
  <si>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</si>
  <si>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</si>
  <si>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</si>
  <si>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</si>
  <si>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</si>
  <si>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</si>
  <si>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</si>
  <si>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</si>
  <si>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</si>
  <si>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</si>
  <si>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</si>
  <si>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</si>
  <si>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</si>
  <si>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</si>
  <si>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</si>
  <si>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</si>
  <si>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</si>
  <si>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</si>
  <si>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</si>
  <si>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</si>
  <si>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</si>
  <si>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</si>
  <si>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</si>
  <si>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</si>
  <si>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</si>
  <si>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</si>
  <si>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</si>
  <si>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</si>
  <si>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</si>
  <si>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</si>
  <si>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</si>
  <si>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</si>
  <si>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</si>
  <si>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</si>
  <si>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</si>
  <si>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</si>
  <si>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</si>
  <si>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</si>
  <si>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</si>
  <si>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</si>
  <si>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</si>
  <si>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</si>
  <si>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</si>
  <si>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</si>
  <si>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</si>
  <si>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</si>
  <si>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</si>
  <si>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</si>
  <si>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</si>
  <si>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</si>
  <si>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</si>
  <si>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</si>
  <si>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</si>
  <si>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</si>
  <si>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</si>
  <si>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</si>
  <si>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</si>
  <si>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</si>
  <si>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</si>
  <si>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</si>
  <si>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</si>
  <si>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</si>
  <si>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</si>
  <si>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</si>
  <si>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</si>
  <si>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</si>
  <si>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</si>
  <si>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</si>
  <si>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</si>
  <si>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</si>
  <si>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</si>
  <si>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</si>
  <si>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</si>
  <si>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</si>
  <si>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</si>
  <si>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</si>
  <si>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</si>
  <si>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</si>
  <si>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</si>
  <si>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</si>
  <si>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</si>
  <si>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</si>
  <si>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</si>
  <si>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</si>
  <si>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</si>
  <si>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</si>
  <si>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</si>
  <si>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</si>
  <si>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</si>
  <si>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</si>
  <si>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</si>
  <si>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</si>
  <si>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</si>
  <si>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</si>
  <si>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</si>
  <si>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</si>
  <si>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</si>
  <si>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</si>
  <si>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</si>
  <si>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</si>
  <si>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</si>
  <si>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</si>
  <si>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</si>
  <si>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</si>
  <si>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</si>
  <si>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</si>
  <si>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</si>
  <si>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</si>
  <si>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</si>
  <si>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</si>
  <si>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</si>
  <si>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</si>
  <si>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</si>
  <si>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</si>
  <si>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</si>
  <si>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</si>
  <si>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</si>
  <si>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</si>
  <si>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</si>
  <si>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</si>
  <si>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</si>
  <si>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</si>
  <si>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</si>
  <si>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</si>
  <si>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</si>
  <si>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</si>
  <si>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</si>
  <si>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</si>
  <si>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</si>
  <si>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</si>
  <si>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</si>
  <si>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</si>
  <si>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</si>
  <si>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</si>
  <si>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</si>
  <si>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</si>
  <si>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</si>
  <si>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</si>
  <si>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</si>
  <si>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</si>
  <si>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</si>
  <si>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</si>
  <si>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</si>
  <si>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</si>
  <si>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</si>
  <si>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</si>
  <si>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</si>
  <si>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</si>
  <si>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</si>
  <si>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</si>
  <si>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</si>
  <si>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</si>
  <si>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</si>
  <si>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</si>
  <si>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</si>
  <si>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</si>
  <si>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</si>
  <si>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</si>
  <si>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</si>
  <si>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</si>
  <si>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</si>
  <si>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</si>
  <si>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</si>
  <si>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</si>
  <si>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</si>
  <si>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</si>
  <si>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</si>
  <si>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</si>
  <si>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</si>
  <si>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</si>
  <si>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</si>
  <si>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</si>
  <si>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</si>
  <si>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</si>
  <si>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</si>
  <si>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</si>
  <si>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</si>
  <si>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</si>
  <si>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</si>
  <si>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</si>
  <si>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</si>
  <si>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</si>
  <si>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</si>
  <si>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</si>
  <si>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</si>
  <si>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</si>
  <si>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</si>
  <si>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</si>
  <si>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</si>
  <si>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</si>
  <si>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</si>
  <si>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</si>
  <si>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</si>
  <si>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</si>
  <si>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</si>
  <si>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</si>
  <si>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</si>
  <si>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</si>
  <si>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</si>
  <si>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</si>
  <si>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</si>
  <si>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</si>
  <si>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</si>
  <si>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</si>
  <si>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</si>
  <si>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</si>
  <si>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</si>
  <si>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</si>
  <si>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</si>
  <si>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</si>
  <si>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</si>
  <si>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</si>
  <si>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</si>
  <si>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</si>
  <si>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</si>
  <si>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</si>
  <si>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</si>
  <si>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</si>
  <si>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</si>
  <si>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</si>
  <si>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</si>
  <si>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</si>
  <si>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</si>
  <si>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</si>
  <si>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</si>
  <si>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</si>
  <si>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</si>
  <si>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</si>
  <si>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</si>
  <si>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</si>
  <si>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</si>
  <si>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</si>
  <si>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</si>
  <si>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</si>
  <si>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</si>
  <si>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</si>
  <si>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</si>
  <si>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</si>
  <si>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</si>
  <si>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</si>
  <si>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</si>
  <si>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</si>
  <si>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</si>
  <si>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</si>
  <si>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</si>
  <si>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</si>
  <si>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</si>
  <si>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</si>
  <si>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</si>
  <si>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</si>
  <si>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</si>
  <si>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</si>
  <si>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</si>
  <si>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</si>
  <si>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</si>
  <si>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</si>
  <si>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</si>
  <si>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</si>
  <si>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</si>
  <si>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</si>
  <si>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</si>
  <si>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</si>
  <si>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</si>
  <si>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</si>
  <si>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</si>
  <si>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</si>
  <si>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</si>
  <si>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</si>
  <si>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</si>
  <si>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</si>
  <si>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</si>
  <si>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</si>
  <si>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</si>
  <si>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</si>
  <si>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</si>
  <si>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</si>
  <si>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</si>
  <si>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</si>
  <si>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</si>
  <si>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</si>
  <si>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</si>
  <si>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</si>
  <si>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</si>
  <si>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</si>
  <si>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</si>
  <si>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</si>
  <si>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</si>
  <si>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</si>
  <si>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</si>
  <si>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</si>
  <si>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</si>
  <si>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</si>
  <si>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</si>
  <si>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</si>
  <si>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</si>
  <si>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</si>
  <si>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</si>
  <si>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</si>
  <si>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</si>
  <si>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</si>
  <si>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</si>
  <si>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</si>
  <si>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</si>
  <si>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</si>
  <si>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</si>
  <si>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</si>
  <si>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</si>
  <si>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</si>
  <si>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</si>
  <si>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</si>
  <si>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</si>
  <si>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</si>
  <si>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</si>
  <si>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</si>
  <si>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</si>
  <si>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</si>
  <si>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</si>
  <si>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</si>
  <si>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</si>
  <si>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</si>
  <si>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</si>
  <si>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</si>
  <si>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</si>
  <si>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</si>
  <si>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</si>
  <si>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</si>
  <si>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</si>
  <si>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</si>
  <si>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</si>
  <si>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</si>
  <si>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</si>
  <si>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</si>
  <si>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</si>
  <si>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</si>
  <si>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</si>
  <si>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</si>
  <si>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</si>
  <si>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</si>
  <si>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</si>
  <si>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</si>
  <si>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</si>
  <si>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</si>
  <si>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</si>
  <si>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</si>
  <si>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</si>
  <si>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</si>
  <si>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</si>
  <si>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</si>
  <si>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</si>
  <si>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</si>
  <si>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</si>
  <si>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</si>
  <si>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</si>
  <si>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</si>
  <si>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</si>
  <si>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</si>
  <si>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</si>
  <si>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</si>
  <si>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</si>
  <si>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</si>
  <si>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</si>
  <si>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</si>
  <si>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</si>
  <si>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</si>
  <si>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</si>
  <si>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</si>
  <si>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</si>
  <si>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</si>
  <si>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</si>
  <si>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</si>
  <si>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</si>
  <si>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</si>
  <si>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</si>
  <si>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</si>
  <si>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</si>
  <si>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</si>
  <si>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</si>
  <si>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</si>
  <si>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</si>
  <si>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</si>
  <si>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</si>
  <si>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</si>
  <si>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</si>
  <si>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</si>
  <si>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</si>
  <si>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</si>
  <si>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</si>
  <si>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</si>
  <si>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</si>
  <si>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</si>
  <si>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</si>
  <si>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</si>
  <si>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</si>
  <si>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</si>
  <si>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</si>
  <si>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</si>
  <si>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</si>
  <si>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</si>
  <si>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</si>
  <si>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</si>
  <si>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</si>
  <si>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</si>
  <si>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</si>
  <si>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</si>
  <si>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</si>
  <si>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</si>
  <si>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</si>
  <si>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</si>
  <si>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</si>
  <si>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</si>
  <si>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</si>
  <si>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</si>
  <si>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</si>
  <si>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</si>
  <si>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</si>
  <si>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</si>
  <si>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</si>
  <si>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</si>
  <si>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</si>
  <si>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</si>
  <si>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</si>
  <si>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</si>
  <si>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</si>
  <si>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</si>
  <si>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</si>
  <si>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</si>
  <si>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</si>
  <si>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</si>
  <si>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</si>
  <si>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</si>
  <si>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</si>
  <si>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</si>
  <si>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</si>
  <si>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</si>
  <si>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</si>
  <si>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</si>
  <si>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</si>
  <si>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</si>
  <si>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</si>
  <si>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</si>
  <si>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</si>
  <si>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</si>
  <si>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</si>
  <si>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</si>
  <si>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</si>
  <si>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</si>
  <si>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</si>
  <si>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</si>
  <si>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</si>
  <si>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</si>
  <si>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</si>
  <si>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</si>
  <si>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</si>
  <si>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</si>
  <si>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</si>
  <si>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</si>
  <si>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</si>
  <si>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</si>
  <si>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</si>
  <si>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</si>
  <si>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</si>
  <si>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</si>
  <si>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</si>
  <si>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</si>
  <si>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</si>
  <si>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</si>
  <si>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</si>
  <si>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</si>
  <si>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</si>
  <si>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</si>
  <si>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</si>
  <si>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</si>
  <si>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</si>
  <si>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</si>
  <si>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</si>
  <si>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</si>
  <si>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</si>
  <si>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</si>
  <si>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</si>
  <si>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</si>
  <si>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</si>
  <si>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</si>
  <si>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</si>
  <si>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</si>
  <si>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</si>
  <si>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</si>
  <si>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</si>
  <si>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</si>
  <si>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</si>
  <si>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</si>
  <si>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</si>
  <si>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</si>
  <si>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</si>
  <si>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</si>
  <si>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</si>
  <si>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</si>
  <si>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</si>
  <si>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</si>
  <si>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</si>
  <si>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</si>
  <si>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</si>
  <si>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</si>
  <si>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</si>
  <si>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</si>
  <si>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</si>
  <si>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</si>
  <si>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</si>
  <si>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</si>
  <si>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</si>
  <si>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</si>
  <si>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</si>
  <si>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</si>
  <si>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</si>
  <si>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</si>
  <si>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</si>
  <si>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</si>
  <si>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</si>
  <si>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</si>
  <si>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</si>
  <si>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</si>
  <si>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</si>
  <si>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</si>
  <si>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</si>
  <si>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</si>
  <si>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</si>
  <si>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</si>
  <si>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</si>
  <si>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</si>
  <si>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</si>
  <si>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</si>
  <si>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</si>
  <si>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</si>
  <si>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</si>
  <si>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</si>
  <si>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</si>
  <si>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</si>
  <si>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</si>
  <si>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</si>
  <si>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</si>
  <si>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</si>
  <si>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</si>
  <si>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</si>
  <si>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</si>
  <si>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</si>
  <si>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</si>
  <si>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</si>
  <si>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</si>
  <si>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</si>
  <si>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</si>
  <si>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</si>
  <si>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</si>
  <si>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</si>
  <si>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</si>
  <si>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</si>
  <si>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</si>
  <si>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</si>
  <si>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</si>
  <si>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</si>
  <si>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</si>
  <si>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</si>
  <si>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</si>
  <si>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</si>
  <si>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</si>
  <si>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</si>
  <si>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</si>
  <si>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</si>
  <si>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</si>
  <si>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</si>
  <si>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</si>
  <si>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</si>
  <si>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</si>
  <si>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</si>
  <si>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</si>
  <si>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</si>
  <si>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</si>
  <si>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</si>
  <si>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</si>
  <si>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</si>
  <si>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</si>
  <si>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</si>
  <si>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</si>
  <si>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</si>
  <si>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</si>
  <si>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</si>
  <si>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</si>
  <si>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</si>
  <si>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</si>
  <si>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</si>
  <si>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</si>
  <si>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</si>
  <si>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</si>
  <si>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</si>
  <si>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</si>
  <si>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</si>
  <si>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</si>
  <si>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</si>
  <si>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</si>
  <si>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</si>
  <si>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</si>
  <si>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</si>
  <si>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</si>
  <si>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</si>
  <si>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</si>
  <si>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</si>
  <si>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</si>
  <si>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</si>
  <si>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</si>
  <si>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</si>
  <si>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</si>
  <si>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</si>
  <si>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</si>
  <si>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</si>
  <si>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</si>
  <si>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</si>
  <si>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</si>
  <si>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</si>
  <si>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</si>
  <si>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</si>
  <si>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</si>
  <si>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</si>
  <si>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</si>
  <si>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</si>
  <si>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</si>
  <si>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</si>
  <si>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</si>
  <si>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</si>
  <si>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</si>
  <si>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</si>
  <si>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</si>
  <si>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</si>
  <si>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</si>
  <si>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</si>
  <si>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</si>
  <si>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</si>
  <si>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</si>
  <si>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</si>
  <si>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</si>
  <si>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</si>
  <si>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</si>
  <si>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</si>
  <si>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</si>
  <si>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</si>
  <si>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</si>
  <si>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</si>
  <si>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</si>
  <si>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</si>
  <si>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</si>
  <si>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</si>
  <si>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</si>
  <si>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</si>
  <si>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</si>
  <si>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</si>
  <si>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</si>
  <si>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</si>
  <si>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</si>
  <si>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</si>
  <si>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</si>
  <si>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</si>
  <si>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</si>
  <si>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</si>
  <si>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</si>
  <si>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</si>
  <si>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</si>
  <si>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</si>
  <si>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</si>
  <si>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</si>
  <si>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</si>
  <si>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</si>
  <si>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</si>
  <si>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</si>
  <si>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</si>
  <si>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</si>
  <si>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</si>
  <si>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</si>
  <si>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</si>
  <si>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</si>
  <si>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</si>
  <si>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</si>
  <si>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</si>
  <si>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</si>
  <si>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</si>
  <si>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</si>
  <si>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</si>
  <si>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</si>
  <si>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</si>
  <si>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</si>
  <si>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</si>
  <si>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</si>
  <si>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</si>
  <si>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</si>
  <si>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</si>
  <si>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</si>
  <si>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</si>
  <si>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</si>
  <si>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</si>
  <si>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</si>
  <si>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</si>
  <si>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</si>
  <si>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</si>
  <si>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</si>
  <si>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</si>
  <si>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</si>
  <si>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</si>
  <si>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</si>
  <si>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</si>
  <si>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</si>
  <si>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</si>
  <si>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</si>
  <si>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</si>
  <si>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</si>
  <si>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</si>
  <si>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</si>
  <si>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</si>
  <si>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</si>
  <si>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</si>
  <si>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</si>
  <si>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</si>
  <si>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</si>
  <si>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</si>
  <si>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</si>
  <si>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</si>
  <si>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</si>
  <si>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</si>
  <si>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</si>
  <si>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</si>
  <si>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</si>
  <si>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</si>
  <si>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</si>
  <si>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</si>
  <si>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</si>
  <si>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</si>
  <si>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</si>
  <si>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</si>
  <si>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</si>
  <si>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</si>
  <si>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</si>
  <si>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</si>
  <si>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</si>
  <si>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</si>
  <si>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</si>
  <si>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</si>
  <si>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</si>
  <si>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</si>
  <si>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</si>
  <si>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</si>
  <si>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</si>
  <si>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</si>
  <si>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</si>
  <si>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</si>
  <si>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</si>
  <si>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</si>
  <si>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</si>
  <si>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</si>
  <si>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</si>
  <si>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</si>
  <si>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</si>
  <si>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</si>
  <si>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</si>
  <si>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</si>
  <si>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</si>
  <si>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</si>
  <si>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</si>
  <si>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</si>
  <si>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</si>
  <si>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</si>
  <si>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</si>
  <si>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</si>
  <si>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</si>
  <si>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</si>
  <si>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</si>
  <si>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</si>
  <si>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</si>
  <si>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</si>
  <si>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</si>
  <si>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</si>
  <si>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</si>
  <si>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</si>
  <si>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</si>
  <si>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</si>
  <si>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</si>
  <si>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</si>
  <si>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</si>
  <si>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</si>
  <si>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</si>
  <si>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</si>
  <si>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</si>
  <si>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</si>
  <si>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</si>
  <si>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</si>
  <si>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</si>
  <si>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</si>
  <si>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</si>
  <si>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</si>
  <si>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</si>
  <si>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</si>
  <si>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</si>
  <si>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</si>
  <si>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</si>
  <si>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</si>
  <si>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</si>
  <si>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</si>
  <si>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</si>
  <si>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</si>
  <si>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</si>
  <si>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</si>
  <si>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</si>
  <si>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</si>
  <si>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</si>
  <si>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</si>
  <si>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</si>
  <si>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</si>
  <si>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</si>
  <si>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</si>
  <si>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</si>
  <si>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</si>
  <si>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</si>
  <si>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</si>
  <si>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</si>
  <si>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</si>
  <si>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</si>
  <si>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</si>
  <si>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</si>
  <si>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</si>
  <si>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</si>
  <si>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</si>
  <si>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</si>
  <si>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</si>
  <si>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</si>
  <si>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</si>
  <si>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</si>
  <si>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</si>
  <si>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</si>
  <si>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</si>
  <si>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</si>
  <si>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</si>
  <si>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</si>
  <si>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</si>
  <si>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</si>
  <si>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</si>
  <si>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</si>
  <si>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</si>
  <si>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</si>
  <si>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</si>
  <si>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</si>
  <si>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</si>
  <si>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</si>
  <si>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</si>
  <si>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</si>
  <si>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</si>
  <si>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</si>
  <si>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</si>
  <si>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</si>
  <si>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</si>
  <si>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</si>
  <si>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</si>
  <si>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</si>
  <si>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</si>
  <si>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</si>
  <si>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</si>
  <si>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</si>
  <si>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</si>
  <si>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</si>
  <si>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</si>
  <si>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</si>
  <si>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</si>
  <si>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</si>
  <si>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</si>
  <si>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</si>
  <si>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</si>
  <si>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</si>
  <si>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</si>
  <si>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</si>
  <si>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</si>
  <si>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</si>
  <si>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</si>
  <si>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</si>
  <si>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</si>
  <si>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</si>
  <si>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</si>
  <si>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</si>
  <si>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</si>
  <si>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</si>
  <si>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</si>
  <si>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</si>
  <si>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</si>
  <si>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</si>
  <si>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</si>
  <si>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</si>
  <si>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</si>
  <si>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</si>
  <si>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</si>
  <si>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</si>
  <si>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</si>
  <si>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</si>
  <si>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</si>
  <si>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</si>
  <si>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</si>
  <si>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</si>
  <si>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</si>
  <si>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</si>
  <si>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</si>
  <si>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</si>
  <si>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</si>
  <si>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</si>
  <si>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</si>
  <si>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</si>
  <si>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</si>
  <si>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</si>
  <si>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</si>
  <si>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</si>
  <si>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</si>
  <si>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</si>
  <si>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</si>
  <si>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</si>
  <si>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</si>
  <si>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</si>
  <si>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</si>
  <si>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</si>
  <si>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</si>
  <si>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</si>
  <si>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</si>
  <si>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</si>
  <si>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</si>
  <si>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</si>
  <si>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</si>
  <si>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</si>
  <si>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</si>
  <si>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</si>
  <si>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</si>
  <si>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</si>
  <si>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</si>
  <si>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</si>
  <si>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</si>
  <si>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</si>
  <si>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</si>
  <si>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</si>
  <si>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</si>
  <si>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</si>
  <si>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</si>
  <si>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</si>
  <si>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</si>
  <si>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</si>
  <si>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</si>
  <si>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</si>
  <si>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</si>
  <si>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</si>
  <si>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</si>
  <si>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</si>
  <si>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</si>
  <si>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</si>
  <si>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</si>
  <si>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</si>
  <si>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</si>
  <si>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</si>
  <si>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</si>
  <si>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</si>
  <si>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</si>
  <si>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</si>
  <si>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</si>
  <si>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</si>
  <si>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</si>
  <si>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</si>
  <si>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</si>
  <si>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</si>
  <si>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</si>
  <si>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</si>
  <si>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</si>
  <si>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</si>
  <si>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</si>
  <si>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</si>
  <si>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</si>
  <si>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</si>
  <si>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</si>
  <si>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</si>
  <si>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</si>
  <si>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</si>
  <si>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</si>
  <si>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</si>
  <si>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</si>
  <si>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</si>
  <si>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</si>
  <si>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</si>
  <si>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</si>
  <si>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</si>
  <si>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</si>
  <si>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</si>
  <si>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</si>
  <si>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</si>
  <si>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</si>
  <si>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</si>
  <si>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</si>
  <si>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</si>
  <si>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</si>
  <si>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</si>
  <si>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</si>
  <si>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</si>
  <si>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</si>
  <si>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</si>
  <si>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</si>
  <si>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</si>
  <si>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</si>
  <si>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</si>
  <si>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</si>
  <si>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</si>
  <si>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</si>
  <si>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</si>
  <si>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</si>
  <si>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</si>
  <si>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</si>
  <si>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</si>
  <si>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</si>
  <si>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</si>
  <si>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</si>
  <si>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</si>
  <si>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</si>
  <si>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</si>
  <si>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</si>
  <si>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</si>
  <si>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</si>
  <si>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</si>
  <si>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</si>
  <si>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</si>
  <si>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</si>
  <si>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</si>
  <si>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</si>
  <si>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</si>
  <si>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</si>
  <si>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</si>
  <si>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</si>
  <si>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</si>
  <si>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</si>
  <si>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</si>
  <si>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</si>
  <si>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</si>
  <si>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</si>
  <si>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</si>
  <si>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</si>
  <si>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</si>
  <si>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</si>
  <si>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</si>
  <si>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</si>
  <si>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</si>
  <si>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</si>
  <si>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</si>
  <si>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</si>
  <si>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</si>
  <si>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</si>
  <si>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</si>
  <si>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</si>
  <si>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</si>
  <si>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</si>
  <si>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</si>
  <si>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</si>
  <si>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</si>
  <si>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</si>
  <si>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</si>
  <si>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</si>
  <si>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</si>
  <si>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</si>
  <si>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</si>
  <si>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</si>
  <si>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</si>
  <si>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</si>
  <si>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</si>
  <si>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</si>
  <si>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</si>
  <si>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</si>
  <si>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</si>
  <si>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</si>
  <si>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</si>
  <si>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</si>
  <si>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</si>
  <si>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</si>
  <si>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</si>
  <si>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</si>
  <si>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</si>
  <si>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</si>
  <si>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</si>
  <si>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</si>
  <si>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</si>
  <si>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</si>
  <si>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</si>
  <si>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</si>
  <si>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</si>
  <si>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</si>
  <si>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</si>
  <si>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</si>
  <si>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</si>
  <si>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</si>
  <si>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</si>
  <si>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</si>
  <si>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</si>
  <si>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</si>
  <si>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</si>
  <si>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</si>
  <si>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</si>
  <si>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</si>
  <si>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</si>
  <si>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</si>
  <si>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</si>
  <si>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</si>
  <si>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</si>
  <si>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</si>
  <si>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</si>
  <si>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</si>
  <si>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</si>
  <si>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</si>
  <si>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</si>
  <si>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</si>
  <si>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</si>
  <si>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</si>
  <si>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</si>
  <si>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</si>
  <si>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</si>
  <si>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</si>
  <si>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</si>
  <si>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</si>
  <si>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</si>
  <si>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</si>
  <si>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</si>
  <si>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</si>
  <si>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</si>
  <si>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</si>
  <si>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</si>
  <si>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</si>
  <si>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</si>
  <si>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</si>
  <si>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</si>
  <si>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</si>
  <si>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</si>
  <si>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</si>
  <si>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</si>
  <si>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</si>
  <si>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</si>
  <si>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</si>
  <si>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</si>
  <si>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</si>
  <si>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</si>
  <si>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</si>
  <si>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</si>
  <si>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</si>
  <si>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</si>
  <si>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</si>
  <si>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</si>
  <si>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</si>
  <si>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</si>
  <si>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</si>
  <si>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</si>
  <si>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</si>
  <si>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</si>
  <si>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</si>
  <si>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</si>
  <si>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</si>
  <si>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</si>
  <si>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</si>
  <si>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</si>
  <si>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</si>
  <si>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</si>
  <si>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</si>
  <si>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</si>
  <si>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</si>
  <si>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</si>
  <si>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</si>
  <si>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</si>
  <si>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</si>
  <si>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</si>
  <si>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</si>
  <si>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</si>
  <si>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</si>
  <si>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</si>
  <si>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</si>
  <si>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</si>
  <si>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</si>
  <si>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</si>
  <si>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</si>
  <si>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</si>
  <si>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</si>
  <si>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</si>
  <si>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</si>
  <si>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</si>
  <si>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</si>
  <si>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</si>
  <si>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</si>
  <si>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</si>
  <si>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</si>
  <si>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</si>
  <si>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</si>
  <si>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</si>
  <si>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</si>
  <si>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</si>
  <si>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</si>
  <si>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</si>
  <si>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</si>
  <si>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</si>
  <si>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</si>
  <si>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</si>
  <si>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</si>
  <si>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</si>
  <si>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</si>
  <si>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</si>
  <si>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</si>
  <si>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</si>
  <si>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</si>
  <si>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</si>
  <si>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</si>
  <si>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</si>
  <si>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</si>
  <si>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</si>
  <si>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</si>
  <si>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</si>
  <si>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</si>
  <si>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</si>
  <si>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</si>
  <si>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</si>
  <si>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</si>
  <si>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</si>
  <si>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</si>
  <si>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</si>
  <si>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</si>
  <si>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</si>
  <si>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</si>
  <si>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</si>
  <si>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</si>
  <si>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</si>
  <si>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</si>
  <si>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</si>
  <si>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</si>
  <si>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</si>
  <si>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</si>
  <si>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</si>
  <si>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</si>
  <si>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</si>
  <si>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</si>
  <si>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</si>
  <si>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</si>
  <si>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</si>
  <si>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</si>
  <si>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</si>
  <si>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</si>
  <si>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</si>
  <si>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</si>
  <si>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</si>
  <si>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</si>
  <si>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</si>
  <si>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</si>
  <si>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</si>
  <si>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</si>
  <si>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</si>
  <si>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</si>
  <si>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</si>
  <si>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</si>
  <si>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</si>
  <si>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</si>
  <si>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</si>
  <si>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</si>
  <si>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</si>
  <si>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</si>
  <si>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</si>
  <si>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</si>
  <si>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</si>
  <si>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</si>
  <si>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</si>
  <si>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</si>
  <si>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</si>
  <si>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</si>
  <si>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</si>
  <si>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</si>
  <si>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</si>
  <si>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</si>
  <si>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</si>
  <si>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</si>
  <si>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</si>
  <si>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</si>
  <si>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</si>
  <si>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</si>
  <si>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</si>
  <si>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</si>
  <si>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</si>
  <si>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</si>
  <si>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</si>
  <si>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</si>
  <si>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</si>
  <si>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</si>
  <si>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</si>
  <si>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</si>
  <si>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</si>
  <si>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</si>
  <si>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</si>
  <si>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</si>
  <si>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</si>
  <si>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</si>
  <si>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</si>
  <si>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</si>
  <si>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</si>
  <si>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</si>
  <si>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</si>
  <si>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</si>
  <si>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</si>
  <si>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</si>
  <si>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</si>
  <si>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</si>
  <si>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</si>
  <si>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</si>
  <si>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</si>
  <si>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</si>
  <si>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</si>
  <si>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</si>
  <si>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</si>
  <si>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</si>
  <si>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</si>
  <si>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</si>
  <si>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</si>
  <si>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</si>
  <si>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</si>
  <si>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</si>
  <si>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</si>
  <si>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</si>
  <si>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</si>
  <si>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</si>
  <si>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</si>
  <si>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</si>
  <si>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</si>
  <si>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</si>
  <si>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</si>
  <si>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</si>
  <si>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</si>
  <si>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</si>
  <si>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</si>
  <si>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</si>
  <si>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</si>
  <si>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</si>
  <si>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</si>
  <si>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</si>
  <si>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</si>
  <si>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</si>
  <si>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</si>
  <si>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</si>
  <si>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</si>
  <si>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</si>
  <si>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</si>
  <si>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</si>
  <si>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</si>
  <si>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</si>
  <si>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</si>
  <si>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</si>
  <si>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</si>
  <si>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</si>
  <si>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</si>
  <si>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</si>
  <si>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</si>
  <si>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</si>
  <si>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</si>
  <si>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</si>
  <si>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</si>
  <si>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</si>
  <si>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</si>
  <si>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</si>
  <si>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</si>
  <si>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</si>
  <si>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</si>
  <si>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</si>
  <si>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</si>
  <si>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</si>
  <si>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</si>
  <si>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</si>
  <si>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</si>
  <si>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</si>
  <si>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</si>
  <si>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</si>
  <si>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</si>
  <si>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</si>
  <si>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</si>
  <si>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</si>
  <si>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</si>
  <si>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</si>
  <si>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</si>
  <si>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</si>
  <si>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</si>
  <si>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</si>
  <si>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</si>
  <si>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</si>
  <si>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</si>
  <si>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</si>
  <si>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</si>
  <si>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</si>
  <si>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</si>
  <si>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</si>
  <si>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</si>
  <si>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</si>
  <si>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</si>
  <si>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</si>
  <si>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</si>
  <si>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</si>
  <si>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</si>
  <si>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</si>
  <si>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</si>
  <si>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</si>
  <si>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</si>
  <si>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</si>
  <si>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</si>
  <si>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</si>
  <si>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</si>
  <si>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</si>
  <si>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</si>
  <si>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</si>
  <si>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</si>
  <si>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</si>
  <si>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</si>
  <si>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</si>
  <si>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</si>
  <si>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</si>
  <si>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</si>
  <si>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</si>
  <si>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</si>
  <si>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</si>
  <si>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</si>
  <si>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</si>
  <si>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</si>
  <si>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</si>
  <si>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</si>
  <si>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</si>
  <si>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</si>
  <si>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</si>
  <si>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</si>
  <si>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</si>
  <si>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</si>
  <si>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</si>
  <si>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</si>
  <si>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</si>
  <si>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</si>
  <si>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</si>
  <si>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</si>
  <si>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</si>
  <si>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</si>
  <si>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</si>
  <si>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</si>
  <si>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</si>
  <si>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</si>
  <si>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</si>
  <si>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</si>
  <si>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</si>
  <si>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</si>
  <si>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</si>
  <si>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</si>
  <si>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</si>
  <si>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</si>
  <si>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</si>
  <si>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</si>
  <si>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</si>
  <si>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</si>
  <si>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</si>
  <si>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</si>
  <si>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</si>
  <si>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</si>
  <si>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</si>
  <si>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</si>
  <si>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</si>
  <si>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</si>
  <si>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</si>
  <si>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</si>
  <si>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</si>
  <si>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</si>
  <si>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</si>
  <si>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</si>
  <si>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</si>
  <si>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</si>
  <si>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</si>
  <si>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</si>
  <si>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</si>
  <si>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</si>
  <si>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</si>
  <si>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</si>
  <si>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</si>
  <si>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</si>
  <si>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</si>
  <si>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</si>
  <si>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</si>
  <si>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</si>
  <si>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</si>
  <si>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</si>
  <si>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</si>
  <si>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</si>
  <si>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</si>
  <si>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</si>
  <si>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</si>
  <si>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</si>
  <si>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</si>
  <si>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</si>
  <si>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</si>
  <si>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</si>
  <si>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</si>
  <si>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</si>
  <si>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</si>
  <si>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</si>
  <si>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</si>
  <si>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</si>
  <si>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</si>
  <si>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</si>
  <si>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</si>
  <si>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</si>
  <si>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</si>
  <si>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</si>
  <si>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</si>
  <si>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</si>
  <si>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</si>
  <si>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</si>
  <si>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</si>
  <si>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</si>
  <si>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</si>
  <si>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</si>
  <si>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</si>
  <si>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</si>
  <si>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</si>
  <si>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</si>
  <si>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</si>
  <si>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</si>
  <si>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</si>
  <si>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</si>
  <si>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</si>
  <si>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</si>
  <si>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</si>
  <si>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</si>
  <si>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</si>
  <si>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</si>
  <si>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</si>
  <si>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</si>
  <si>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</si>
  <si>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</si>
  <si>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</si>
  <si>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</si>
  <si>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</si>
  <si>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</si>
  <si>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</si>
  <si>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</si>
  <si>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</si>
  <si>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</si>
  <si>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</si>
  <si>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</si>
  <si>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</si>
  <si>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</si>
  <si>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</si>
  <si>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</si>
  <si>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</si>
  <si>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</si>
  <si>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</si>
  <si>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</si>
  <si>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</si>
  <si>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</si>
  <si>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</si>
  <si>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</si>
  <si>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</si>
  <si>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</si>
  <si>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</si>
  <si>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</si>
  <si>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</si>
  <si>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</si>
  <si>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</si>
  <si>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</si>
  <si>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</si>
  <si>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</si>
  <si>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</si>
  <si>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</si>
  <si>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</si>
  <si>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</si>
  <si>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</si>
  <si>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</si>
  <si>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</si>
  <si>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</si>
  <si>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</si>
  <si>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</si>
  <si>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</si>
  <si>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</si>
  <si>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</si>
  <si>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</si>
  <si>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</si>
  <si>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</si>
  <si>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</si>
  <si>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</si>
  <si>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</si>
  <si>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</si>
  <si>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</si>
  <si>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</si>
  <si>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</si>
  <si>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</si>
  <si>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</si>
  <si>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</si>
  <si>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</si>
  <si>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</si>
  <si>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</si>
  <si>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</si>
  <si>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</si>
  <si>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</si>
  <si>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</si>
  <si>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</si>
  <si>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</si>
  <si>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</si>
  <si>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</si>
  <si>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</si>
  <si>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</si>
  <si>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</si>
  <si>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</si>
  <si>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</si>
  <si>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</si>
  <si>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</si>
  <si>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</si>
  <si>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</si>
  <si>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</si>
  <si>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</si>
  <si>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</si>
  <si>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</si>
  <si>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</si>
  <si>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</si>
  <si>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</si>
  <si>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</si>
  <si>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</si>
  <si>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</si>
  <si>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</si>
  <si>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</si>
  <si>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</si>
  <si>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</si>
  <si>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</si>
  <si>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</si>
  <si>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</si>
  <si>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</si>
  <si>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</si>
  <si>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</si>
  <si>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</si>
  <si>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</si>
  <si>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</si>
  <si>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</si>
  <si>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</si>
  <si>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</si>
  <si>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</si>
  <si>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</si>
  <si>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</si>
  <si>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</si>
  <si>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</si>
  <si>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</si>
  <si>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</si>
  <si>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</si>
  <si>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</si>
  <si>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</si>
  <si>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</si>
  <si>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</si>
  <si>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</si>
  <si>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</si>
  <si>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</si>
  <si>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</si>
  <si>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</si>
  <si>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</si>
  <si>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</si>
  <si>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</si>
  <si>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</si>
  <si>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</si>
  <si>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</si>
  <si>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</si>
  <si>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</si>
  <si>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</si>
  <si>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</si>
  <si>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</si>
  <si>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</si>
  <si>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</si>
  <si>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</si>
  <si>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</si>
  <si>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</si>
  <si>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</si>
  <si>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</si>
  <si>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</si>
  <si>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</si>
  <si>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</si>
  <si>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</si>
  <si>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</si>
  <si>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</si>
  <si>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</si>
  <si>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</si>
  <si>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</si>
  <si>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</si>
  <si>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</si>
  <si>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</si>
  <si>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</si>
  <si>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</si>
  <si>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</si>
  <si>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</si>
  <si>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</si>
  <si>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</si>
  <si>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</si>
  <si>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</si>
  <si>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</si>
  <si>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</si>
  <si>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</si>
  <si>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</si>
  <si>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</si>
  <si>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</si>
  <si>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</si>
  <si>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</si>
  <si>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</si>
  <si>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</si>
  <si>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</si>
  <si>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</si>
  <si>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</si>
  <si>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</si>
  <si>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</si>
  <si>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</si>
  <si>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</si>
  <si>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</si>
  <si>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</si>
  <si>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</si>
  <si>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</si>
  <si>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</si>
  <si>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</si>
  <si>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</si>
  <si>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</si>
  <si>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</si>
  <si>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</si>
  <si>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</si>
  <si>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</si>
  <si>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</si>
  <si>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</si>
  <si>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</si>
  <si>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</si>
  <si>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</si>
  <si>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</si>
  <si>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</si>
  <si>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</si>
  <si>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</si>
  <si>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</si>
  <si>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</si>
  <si>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</si>
  <si>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</si>
  <si>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</si>
  <si>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</si>
  <si>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</si>
  <si>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</si>
  <si>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</si>
  <si>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</si>
  <si>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</si>
  <si>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</si>
  <si>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</si>
  <si>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</si>
  <si>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</si>
  <si>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</si>
  <si>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</si>
  <si>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</si>
  <si>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</si>
  <si>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</si>
  <si>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</si>
  <si>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</si>
  <si>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</si>
  <si>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</si>
  <si>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</si>
  <si>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</si>
  <si>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</si>
  <si>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</si>
  <si>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</si>
  <si>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</si>
  <si>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</si>
  <si>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</si>
  <si>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</si>
  <si>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</si>
  <si>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</si>
  <si>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</si>
  <si>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</si>
  <si>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</si>
  <si>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</si>
  <si>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</si>
  <si>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</si>
  <si>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</si>
  <si>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</si>
  <si>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</si>
  <si>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</si>
  <si>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</si>
  <si>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</si>
  <si>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</si>
  <si>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</si>
  <si>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</si>
  <si>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</si>
  <si>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</si>
  <si>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</si>
  <si>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</si>
  <si>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</si>
  <si>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</si>
  <si>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</si>
  <si>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</si>
  <si>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</si>
  <si>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</si>
  <si>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</si>
  <si>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</si>
  <si>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</si>
  <si>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</si>
  <si>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</si>
  <si>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</si>
  <si>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</si>
  <si>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</si>
  <si>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</si>
  <si>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</si>
  <si>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</si>
  <si>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</si>
  <si>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</si>
  <si>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</si>
  <si>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</si>
  <si>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</si>
  <si>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</si>
  <si>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</si>
  <si>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</si>
  <si>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</si>
  <si>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</si>
  <si>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</si>
  <si>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</si>
  <si>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</si>
  <si>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</si>
  <si>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</si>
  <si>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</si>
  <si>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</si>
  <si>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</si>
  <si>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</si>
  <si>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</si>
  <si>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</si>
  <si>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</si>
  <si>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</si>
  <si>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</si>
  <si>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</si>
  <si>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</si>
  <si>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</si>
  <si>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</si>
  <si>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</si>
  <si>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</si>
  <si>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</si>
  <si>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</si>
  <si>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</si>
  <si>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</si>
  <si>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</si>
  <si>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</si>
  <si>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</si>
  <si>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</si>
  <si>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</si>
  <si>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</si>
  <si>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</si>
  <si>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</si>
  <si>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</si>
  <si>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</si>
  <si>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</si>
  <si>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</si>
  <si>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</si>
  <si>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</si>
  <si>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</si>
  <si>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</si>
  <si>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</si>
  <si>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</si>
  <si>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</si>
  <si>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</si>
  <si>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</si>
  <si>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</si>
  <si>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</si>
  <si>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</si>
  <si>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</si>
  <si>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</si>
  <si>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</si>
  <si>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</si>
  <si>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</si>
  <si>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</si>
  <si>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</si>
  <si>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</si>
  <si>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</si>
  <si>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</si>
  <si>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</si>
  <si>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</si>
  <si>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</si>
  <si>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</si>
  <si>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</si>
  <si>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</si>
  <si>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</si>
  <si>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</si>
  <si>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</si>
  <si>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</si>
  <si>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</si>
  <si>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</si>
  <si>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</si>
  <si>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</si>
  <si>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</si>
  <si>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</si>
  <si>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</si>
  <si>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</si>
  <si>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</si>
  <si>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</si>
  <si>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</si>
  <si>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</si>
  <si>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</si>
  <si>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</si>
  <si>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</si>
  <si>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</si>
  <si>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</si>
  <si>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</si>
  <si>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</si>
  <si>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</si>
  <si>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</si>
  <si>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</si>
  <si>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</si>
  <si>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</si>
  <si>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</si>
  <si>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</si>
  <si>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</si>
  <si>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</si>
  <si>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</si>
  <si>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</si>
  <si>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</si>
  <si>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</si>
  <si>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</si>
  <si>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</si>
  <si>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</si>
  <si>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</si>
  <si>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</si>
  <si>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</si>
  <si>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</si>
  <si>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</si>
  <si>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</si>
  <si>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</si>
  <si>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</si>
  <si>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</si>
  <si>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</si>
  <si>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</si>
  <si>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</si>
  <si>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</si>
  <si>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</si>
  <si>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</si>
  <si>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</si>
  <si>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</si>
  <si>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</si>
  <si>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</si>
  <si>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</si>
  <si>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</si>
  <si>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</si>
  <si>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</si>
  <si>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</si>
  <si>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</si>
  <si>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</si>
  <si>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</si>
  <si>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</si>
  <si>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</si>
  <si>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</si>
  <si>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</si>
  <si>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</si>
  <si>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</si>
  <si>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</si>
  <si>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</si>
  <si>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</si>
  <si>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</si>
  <si>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</si>
  <si>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</si>
  <si>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</si>
  <si>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</si>
  <si>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</si>
  <si>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</si>
  <si>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</si>
  <si>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</si>
  <si>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</si>
  <si>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</si>
  <si>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</si>
  <si>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</si>
  <si>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</si>
  <si>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</si>
  <si>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</si>
  <si>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</si>
  <si>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</si>
  <si>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</si>
  <si>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</si>
  <si>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</si>
  <si>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</si>
  <si>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</si>
  <si>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</si>
  <si>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</si>
  <si>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</si>
  <si>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</si>
  <si>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</si>
  <si>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</si>
  <si>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</si>
  <si>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</si>
  <si>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</si>
  <si>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</si>
  <si>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</si>
  <si>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</si>
  <si>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</si>
  <si>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</si>
  <si>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</si>
  <si>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</si>
  <si>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</si>
  <si>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</si>
  <si>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</si>
  <si>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</si>
  <si>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</si>
  <si>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</si>
  <si>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</si>
  <si>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</si>
  <si>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</si>
  <si>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</si>
  <si>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</si>
  <si>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</si>
  <si>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</si>
  <si>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</si>
  <si>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</si>
  <si>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</si>
  <si>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</si>
  <si>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</si>
  <si>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</si>
  <si>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</si>
  <si>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</si>
  <si>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</si>
  <si>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</si>
  <si>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</si>
  <si>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</si>
  <si>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</si>
  <si>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</si>
  <si>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</si>
  <si>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</si>
  <si>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</si>
  <si>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</si>
  <si>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</si>
  <si>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</si>
  <si>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</si>
  <si>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</si>
  <si>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</si>
  <si>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</si>
  <si>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</si>
  <si>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</si>
  <si>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</si>
  <si>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</si>
  <si>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</si>
  <si>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</si>
  <si>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</si>
  <si>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</si>
  <si>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</si>
  <si>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</si>
  <si>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</si>
  <si>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</si>
  <si>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</si>
  <si>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</si>
  <si>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</si>
  <si>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</si>
  <si>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</si>
  <si>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</si>
  <si>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</si>
  <si>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</si>
  <si>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</si>
  <si>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</si>
  <si>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</si>
  <si>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</si>
  <si>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</si>
  <si>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</si>
  <si>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</si>
  <si>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</si>
  <si>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</si>
  <si>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</si>
  <si>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</si>
  <si>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</si>
  <si>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</si>
  <si>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</si>
  <si>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</si>
  <si>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</si>
  <si>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</si>
  <si>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</si>
  <si>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</si>
  <si>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</si>
  <si>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</si>
  <si>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</si>
  <si>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</si>
  <si>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</si>
  <si>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</si>
  <si>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</si>
  <si>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</si>
  <si>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</si>
  <si>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</si>
  <si>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</si>
  <si>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</si>
  <si>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</si>
  <si>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</si>
  <si>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</si>
  <si>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</si>
  <si>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</si>
  <si>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</si>
  <si>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</si>
  <si>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</si>
  <si>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</si>
  <si>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</si>
  <si>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</si>
  <si>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</si>
  <si>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</si>
  <si>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</si>
  <si>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</si>
  <si>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</si>
  <si>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</si>
  <si>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</si>
  <si>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</si>
  <si>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</si>
  <si>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</si>
  <si>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</si>
  <si>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</si>
  <si>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</si>
  <si>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</si>
  <si>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</si>
  <si>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</si>
  <si>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</si>
  <si>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</si>
  <si>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</si>
  <si>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</si>
  <si>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</si>
  <si>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</si>
  <si>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</si>
  <si>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</si>
  <si>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</si>
  <si>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</si>
  <si>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</si>
  <si>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</si>
  <si>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</si>
  <si>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</si>
  <si>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</si>
  <si>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</si>
  <si>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</si>
  <si>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</si>
  <si>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</si>
  <si>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</si>
  <si>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</si>
  <si>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</si>
  <si>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</si>
  <si>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</si>
  <si>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</si>
  <si>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</si>
  <si>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</si>
  <si>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</si>
  <si>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</si>
  <si>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</si>
  <si>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</si>
  <si>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</si>
  <si>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</si>
  <si>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</si>
  <si>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</si>
  <si>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</si>
  <si>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</si>
  <si>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</si>
  <si>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</si>
  <si>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</si>
  <si>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</si>
  <si>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</si>
  <si>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</si>
  <si>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</si>
  <si>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</si>
  <si>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</si>
  <si>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</si>
  <si>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</si>
  <si>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</si>
  <si>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</si>
  <si>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</si>
  <si>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</si>
  <si>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</si>
  <si>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</si>
  <si>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</si>
  <si>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</si>
  <si>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</si>
  <si>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</si>
  <si>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</si>
  <si>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</si>
  <si>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</si>
  <si>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</si>
  <si>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</si>
  <si>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</si>
  <si>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</si>
  <si>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</si>
  <si>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</si>
  <si>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</si>
  <si>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</si>
  <si>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</si>
  <si>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</si>
  <si>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</si>
  <si>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</si>
  <si>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</si>
  <si>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</si>
  <si>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</si>
  <si>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</si>
  <si>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</si>
  <si>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</si>
  <si>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</si>
  <si>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</si>
  <si>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</si>
  <si>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</si>
  <si>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</si>
  <si>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</si>
  <si>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</si>
  <si>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</si>
  <si>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</si>
  <si>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</si>
  <si>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</si>
  <si>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</si>
  <si>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</si>
  <si>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</si>
  <si>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</si>
  <si>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</si>
  <si>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</si>
  <si>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</si>
  <si>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</si>
  <si>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</si>
  <si>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</si>
  <si>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</si>
  <si>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</si>
  <si>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</si>
  <si>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</si>
  <si>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</si>
  <si>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</si>
  <si>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</si>
  <si>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</si>
  <si>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</si>
  <si>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</si>
  <si>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</si>
  <si>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</si>
  <si>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</si>
  <si>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</si>
  <si>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</si>
  <si>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</si>
  <si>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</si>
  <si>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</si>
  <si>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</si>
  <si>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</si>
  <si>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</si>
  <si>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</si>
  <si>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</si>
  <si>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</si>
  <si>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</si>
  <si>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</si>
  <si>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</si>
  <si>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</si>
  <si>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</si>
  <si>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</si>
  <si>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</si>
  <si>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</si>
  <si>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</si>
  <si>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</si>
  <si>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</si>
  <si>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</si>
  <si>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</si>
  <si>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</si>
  <si>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</si>
  <si>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</si>
  <si>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</si>
  <si>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</si>
  <si>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</si>
  <si>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</si>
  <si>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</si>
  <si>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</si>
  <si>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</si>
  <si>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</si>
  <si>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</si>
  <si>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</si>
  <si>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</si>
  <si>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</si>
  <si>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</si>
  <si>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</si>
  <si>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</si>
  <si>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</si>
  <si>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</si>
  <si>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</si>
  <si>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</si>
  <si>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</si>
  <si>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</si>
  <si>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</si>
  <si>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</si>
  <si>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</si>
  <si>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</si>
  <si>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</si>
  <si>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</si>
  <si>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</si>
  <si>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</si>
  <si>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</si>
  <si>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</si>
  <si>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</si>
  <si>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</si>
  <si>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</si>
  <si>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</si>
  <si>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</si>
  <si>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</si>
  <si>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</si>
  <si>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</si>
  <si>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</si>
  <si>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</si>
  <si>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</si>
  <si>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</si>
  <si>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</si>
  <si>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</si>
  <si>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</si>
  <si>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</si>
  <si>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</si>
  <si>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</si>
  <si>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</si>
  <si>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</si>
  <si>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</si>
  <si>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</si>
  <si>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</si>
  <si>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</si>
  <si>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</si>
  <si>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</si>
  <si>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</si>
  <si>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</si>
  <si>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</si>
  <si>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</si>
  <si>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</si>
  <si>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</si>
  <si>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</si>
  <si>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</si>
  <si>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</si>
  <si>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</si>
  <si>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</si>
  <si>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</si>
  <si>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</si>
  <si>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</si>
  <si>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</si>
  <si>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</si>
  <si>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</si>
  <si>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</si>
  <si>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</si>
  <si>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</si>
  <si>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</si>
  <si>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</si>
  <si>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</si>
  <si>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</si>
  <si>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</si>
  <si>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</si>
  <si>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</si>
  <si>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</si>
  <si>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</si>
  <si>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</si>
  <si>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</si>
  <si>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</si>
  <si>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</si>
  <si>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</si>
  <si>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</si>
  <si>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</si>
  <si>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</si>
  <si>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</si>
  <si>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</si>
  <si>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</si>
  <si>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</si>
  <si>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</si>
  <si>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</si>
  <si>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</si>
  <si>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</si>
  <si>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</si>
  <si>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</si>
  <si>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</si>
  <si>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</si>
  <si>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</si>
  <si>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</si>
  <si>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</si>
  <si>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</si>
  <si>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</si>
  <si>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</si>
  <si>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</si>
  <si>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</si>
  <si>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</si>
  <si>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</si>
  <si>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</si>
  <si>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</si>
  <si>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</si>
  <si>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</si>
  <si>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</si>
  <si>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</si>
  <si>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</si>
  <si>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</si>
  <si>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</si>
  <si>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</si>
  <si>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</si>
  <si>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</si>
  <si>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</si>
  <si>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</si>
  <si>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</si>
  <si>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</si>
  <si>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</si>
  <si>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</si>
  <si>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</si>
  <si>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</si>
  <si>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</si>
  <si>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</si>
  <si>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</si>
  <si>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</si>
  <si>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</si>
  <si>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</si>
  <si>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</si>
  <si>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</si>
  <si>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</si>
  <si>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</si>
  <si>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</si>
  <si>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</si>
  <si>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</si>
  <si>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</si>
  <si>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</si>
  <si>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</si>
  <si>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</si>
  <si>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</si>
  <si>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</si>
  <si>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</si>
  <si>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</si>
  <si>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</si>
  <si>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</si>
  <si>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</si>
  <si>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</si>
  <si>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</si>
  <si>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</si>
  <si>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</si>
  <si>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</si>
  <si>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</si>
  <si>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</si>
  <si>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</si>
  <si>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</si>
  <si>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</si>
  <si>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</si>
  <si>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</si>
  <si>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</si>
  <si>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</si>
  <si>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</si>
  <si>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</si>
  <si>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</si>
  <si>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</si>
  <si>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</si>
  <si>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</si>
  <si>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</si>
  <si>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</si>
  <si>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</si>
  <si>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</si>
  <si>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</si>
  <si>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</si>
  <si>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</si>
  <si>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</si>
  <si>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</si>
  <si>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</si>
  <si>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</si>
  <si>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</si>
  <si>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</si>
  <si>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</si>
  <si>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</si>
  <si>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</si>
  <si>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</si>
  <si>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</si>
  <si>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</si>
  <si>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</si>
  <si>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</si>
  <si>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</si>
  <si>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</si>
  <si>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</si>
  <si>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</si>
  <si>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</si>
  <si>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</si>
  <si>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</si>
  <si>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</si>
  <si>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</si>
  <si>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</si>
  <si>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</si>
  <si>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</si>
  <si>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</si>
  <si>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</si>
  <si>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</si>
  <si>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</si>
  <si>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</si>
  <si>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</si>
  <si>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</si>
  <si>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</si>
  <si>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</si>
  <si>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</si>
  <si>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</si>
  <si>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</si>
  <si>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</si>
  <si>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</si>
  <si>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</si>
  <si>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</si>
  <si>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</si>
  <si>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</si>
  <si>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</si>
  <si>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</si>
  <si>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</si>
  <si>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</si>
  <si>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</si>
  <si>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</si>
  <si>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</si>
  <si>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</si>
  <si>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</si>
  <si>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</si>
  <si>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</si>
  <si>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</si>
  <si>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</si>
  <si>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</si>
  <si>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</si>
  <si>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</si>
  <si>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</si>
  <si>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</si>
  <si>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</si>
  <si>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</si>
  <si>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</si>
  <si>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</si>
  <si>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</si>
  <si>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</si>
  <si>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</si>
  <si>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</si>
  <si>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</si>
  <si>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</si>
  <si>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</si>
  <si>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</si>
  <si>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</si>
  <si>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</si>
  <si>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</si>
  <si>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</si>
  <si>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</si>
  <si>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</si>
  <si>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</si>
  <si>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</si>
  <si>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</si>
  <si>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</si>
  <si>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</si>
  <si>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</si>
  <si>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</si>
  <si>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</si>
  <si>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</si>
  <si>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</si>
  <si>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</si>
  <si>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</si>
  <si>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</si>
  <si>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</si>
  <si>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</si>
  <si>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</si>
  <si>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</si>
  <si>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</si>
  <si>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</si>
  <si>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</si>
  <si>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</si>
  <si>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</si>
  <si>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</si>
  <si>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</si>
  <si>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</si>
  <si>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</si>
  <si>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</si>
  <si>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</si>
  <si>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</si>
  <si>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</si>
  <si>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</si>
  <si>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</si>
  <si>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</si>
  <si>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</si>
  <si>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</si>
  <si>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</si>
  <si>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</si>
  <si>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</si>
  <si>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</si>
  <si>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</si>
  <si>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</si>
  <si>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</si>
  <si>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</si>
  <si>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</si>
  <si>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</si>
  <si>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</si>
  <si>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</si>
  <si>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</si>
  <si>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</si>
  <si>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</si>
  <si>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</si>
  <si>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</si>
  <si>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</si>
  <si>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</si>
  <si>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</si>
  <si>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</si>
  <si>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</si>
  <si>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</si>
  <si>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</si>
  <si>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</si>
  <si>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</si>
  <si>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</si>
  <si>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</si>
  <si>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</si>
  <si>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</si>
  <si>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</si>
  <si>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</si>
  <si>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</si>
  <si>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</si>
  <si>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</si>
  <si>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</si>
  <si>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</si>
  <si>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</si>
  <si>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</si>
  <si>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</si>
  <si>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</si>
  <si>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</si>
  <si>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</si>
  <si>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</si>
  <si>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</si>
  <si>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</si>
  <si>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</si>
  <si>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</si>
  <si>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</si>
  <si>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</si>
  <si>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</si>
  <si>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</si>
  <si>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</si>
  <si>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</si>
  <si>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</si>
  <si>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</si>
  <si>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</si>
  <si>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</si>
  <si>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</si>
  <si>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</si>
  <si>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</si>
  <si>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</si>
  <si>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</si>
  <si>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</si>
  <si>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</si>
  <si>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</si>
  <si>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</si>
  <si>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</si>
  <si>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</si>
  <si>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</si>
  <si>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</si>
  <si>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</si>
  <si>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</si>
  <si>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</si>
  <si>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</si>
  <si>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</si>
  <si>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</si>
  <si>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</si>
  <si>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</si>
  <si>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</si>
  <si>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</si>
  <si>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</si>
  <si>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</si>
  <si>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</si>
  <si>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</si>
  <si>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</si>
  <si>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</si>
  <si>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</si>
  <si>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</si>
  <si>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</si>
  <si>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</si>
  <si>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</si>
  <si>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</si>
  <si>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</si>
  <si>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</si>
  <si>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</si>
  <si>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</si>
  <si>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</si>
  <si>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</si>
  <si>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</si>
  <si>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</si>
  <si>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</si>
  <si>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</si>
  <si>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</si>
  <si>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</si>
  <si>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</si>
  <si>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</si>
  <si>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</si>
  <si>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</si>
  <si>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</si>
  <si>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</si>
  <si>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</si>
  <si>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</si>
  <si>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</si>
  <si>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</si>
  <si>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</si>
  <si>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</si>
  <si>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</si>
  <si>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</si>
  <si>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</si>
  <si>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</si>
  <si>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</si>
  <si>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</si>
  <si>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</si>
  <si>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</si>
  <si>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</si>
  <si>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</si>
  <si>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</si>
  <si>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</si>
  <si>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</si>
  <si>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</si>
  <si>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</si>
  <si>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</si>
  <si>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</si>
  <si>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</si>
  <si>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</si>
  <si>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</si>
  <si>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</si>
  <si>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</si>
  <si>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</si>
  <si>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</si>
  <si>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</si>
  <si>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</si>
  <si>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</si>
  <si>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</si>
  <si>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</si>
  <si>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</si>
  <si>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</si>
  <si>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</si>
  <si>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</si>
  <si>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</si>
  <si>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</si>
  <si>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</si>
  <si>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</si>
  <si>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</si>
  <si>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</si>
  <si>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</si>
  <si>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</si>
  <si>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</si>
  <si>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</si>
  <si>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</si>
  <si>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</si>
  <si>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</si>
  <si>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</si>
  <si>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</si>
  <si>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</si>
  <si>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</si>
  <si>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</si>
  <si>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</si>
  <si>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</si>
  <si>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</si>
  <si>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</si>
  <si>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</si>
  <si>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</si>
  <si>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</si>
  <si>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</si>
  <si>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</si>
  <si>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</si>
  <si>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</si>
  <si>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</si>
  <si>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</si>
  <si>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</si>
  <si>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</si>
  <si>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</si>
  <si>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</si>
  <si>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</si>
  <si>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</si>
  <si>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</si>
  <si>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</si>
  <si>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</si>
  <si>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</si>
  <si>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</si>
  <si>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</si>
  <si>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</si>
  <si>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</si>
  <si>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</si>
  <si>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</si>
  <si>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</si>
  <si>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</si>
  <si>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</si>
  <si>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</si>
  <si>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</si>
  <si>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</si>
  <si>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</si>
  <si>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</si>
  <si>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</si>
  <si>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</si>
  <si>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</si>
  <si>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</si>
  <si>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</si>
  <si>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</si>
  <si>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</si>
  <si>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</si>
  <si>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</si>
  <si>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</si>
  <si>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</si>
  <si>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</si>
  <si>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</si>
  <si>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</si>
  <si>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</si>
  <si>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</si>
  <si>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</si>
  <si>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</si>
  <si>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</si>
  <si>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</si>
  <si>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</si>
  <si>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</si>
  <si>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</si>
  <si>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</si>
  <si>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</si>
  <si>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</si>
  <si>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</si>
  <si>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</si>
  <si>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</si>
  <si>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</si>
  <si>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</si>
  <si>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</si>
  <si>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</si>
  <si>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</si>
  <si>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</si>
  <si>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</si>
  <si>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</si>
  <si>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</si>
  <si>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</si>
  <si>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</si>
  <si>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</si>
  <si>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</si>
  <si>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</si>
  <si>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</si>
  <si>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</si>
  <si>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</si>
  <si>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</si>
  <si>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</si>
  <si>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</si>
  <si>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</si>
  <si>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</si>
  <si>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</si>
  <si>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</si>
  <si>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</si>
  <si>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</si>
  <si>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</si>
  <si>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</si>
  <si>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</si>
  <si>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</si>
  <si>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</si>
  <si>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</si>
  <si>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</si>
  <si>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</si>
  <si>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</si>
  <si>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</si>
  <si>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</si>
  <si>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</si>
  <si>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</si>
  <si>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</si>
  <si>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</si>
  <si>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</si>
  <si>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</si>
  <si>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</si>
  <si>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</si>
  <si>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</si>
  <si>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</si>
  <si>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</si>
  <si>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</si>
  <si>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</si>
  <si>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</si>
  <si>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</si>
  <si>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</si>
  <si>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</si>
  <si>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</si>
  <si>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</si>
  <si>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</si>
  <si>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</si>
  <si>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</si>
  <si>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</si>
  <si>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</si>
  <si>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</si>
  <si>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</si>
  <si>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</si>
  <si>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</si>
  <si>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</si>
  <si>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</si>
  <si>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</si>
  <si>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</si>
  <si>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</si>
  <si>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</si>
  <si>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</si>
  <si>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</si>
  <si>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</si>
  <si>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</si>
  <si>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</si>
  <si>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</si>
  <si>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</si>
  <si>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</si>
  <si>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</si>
  <si>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</si>
  <si>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</si>
  <si>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</si>
  <si>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</si>
  <si>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</si>
  <si>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</si>
  <si>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</si>
  <si>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</si>
  <si>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</si>
  <si>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</si>
  <si>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</si>
  <si>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</si>
  <si>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</si>
  <si>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</si>
  <si>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</si>
  <si>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</si>
  <si>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</si>
  <si>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</si>
  <si>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</si>
  <si>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</si>
  <si>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</si>
  <si>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</si>
  <si>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</si>
  <si>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</si>
  <si>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</si>
  <si>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</si>
  <si>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</si>
  <si>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</si>
  <si>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</si>
  <si>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</si>
  <si>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</si>
  <si>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</si>
  <si>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</si>
  <si>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</si>
  <si>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</si>
  <si>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</si>
  <si>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</si>
  <si>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</si>
  <si>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</si>
  <si>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</si>
  <si>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</si>
  <si>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</si>
  <si>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</si>
  <si>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</si>
  <si>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</si>
  <si>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</si>
  <si>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</si>
  <si>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</si>
  <si>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</si>
  <si>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</si>
  <si>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</si>
  <si>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</si>
  <si>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</si>
  <si>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</si>
  <si>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</si>
  <si>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</si>
  <si>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</si>
  <si>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</si>
  <si>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</si>
  <si>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</si>
  <si>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</si>
  <si>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</si>
  <si>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</si>
  <si>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</si>
  <si>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</si>
  <si>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</si>
  <si>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</si>
  <si>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</si>
  <si>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</si>
  <si>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</si>
  <si>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</si>
  <si>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</si>
  <si>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</si>
  <si>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</si>
  <si>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</si>
  <si>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</si>
  <si>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</si>
  <si>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</si>
  <si>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</si>
  <si>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</si>
  <si>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</si>
  <si>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</si>
  <si>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</si>
  <si>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</si>
  <si>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</si>
  <si>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</si>
  <si>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</si>
  <si>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</si>
  <si>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</si>
  <si>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</si>
  <si>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</si>
  <si>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</si>
  <si>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</si>
  <si>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</si>
  <si>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</si>
  <si>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</si>
  <si>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</si>
  <si>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</si>
  <si>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</si>
  <si>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</si>
  <si>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</si>
  <si>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</si>
  <si>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</si>
  <si>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</si>
  <si>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</si>
  <si>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</si>
  <si>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</si>
  <si>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</si>
  <si>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</si>
  <si>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</si>
  <si>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</si>
  <si>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</si>
  <si>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</si>
  <si>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</si>
  <si>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</si>
  <si>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</si>
  <si>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</si>
  <si>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</si>
  <si>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</si>
  <si>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</si>
  <si>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</si>
  <si>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</si>
  <si>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</si>
  <si>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</si>
  <si>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</si>
  <si>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</si>
  <si>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</si>
  <si>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</si>
  <si>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</si>
  <si>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</si>
  <si>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</si>
  <si>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</si>
  <si>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</si>
  <si>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</si>
  <si>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</si>
  <si>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</si>
  <si>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</si>
  <si>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</si>
  <si>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</si>
  <si>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</si>
  <si>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</si>
  <si>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</si>
  <si>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</si>
  <si>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</si>
  <si>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</si>
  <si>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</si>
  <si>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</si>
  <si>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</si>
  <si>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</si>
  <si>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</si>
  <si>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</si>
  <si>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</si>
  <si>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</si>
  <si>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</si>
  <si>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</si>
  <si>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</si>
  <si>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</si>
  <si>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</si>
  <si>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</si>
  <si>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</si>
  <si>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</si>
  <si>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</si>
  <si>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</si>
  <si>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</si>
  <si>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</si>
  <si>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</si>
  <si>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</si>
  <si>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</si>
  <si>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</si>
  <si>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</si>
  <si>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</si>
  <si>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</si>
  <si>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</si>
  <si>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</si>
  <si>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</si>
  <si>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</si>
  <si>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</si>
  <si>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</si>
  <si>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</si>
  <si>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</si>
  <si>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</si>
  <si>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</si>
  <si>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</si>
  <si>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</si>
  <si>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</si>
  <si>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</si>
  <si>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</si>
  <si>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</si>
  <si>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</si>
  <si>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</si>
  <si>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</si>
  <si>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</si>
  <si>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</si>
  <si>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</si>
  <si>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</si>
  <si>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</si>
  <si>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</si>
  <si>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</si>
  <si>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</si>
  <si>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</si>
  <si>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</si>
  <si>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</si>
  <si>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</si>
  <si>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</si>
  <si>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</si>
  <si>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</si>
  <si>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</si>
  <si>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</si>
  <si>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</si>
  <si>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</si>
  <si>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</si>
  <si>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</si>
  <si>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</si>
  <si>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</si>
  <si>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</si>
  <si>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</si>
  <si>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</si>
  <si>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</si>
  <si>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</si>
  <si>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</si>
  <si>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</si>
  <si>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</si>
  <si>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</si>
  <si>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</si>
  <si>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</si>
  <si>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</si>
  <si>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</si>
  <si>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</si>
  <si>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</si>
  <si>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</si>
  <si>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</si>
  <si>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</si>
  <si>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</si>
  <si>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</si>
  <si>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</si>
  <si>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</si>
  <si>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</si>
  <si>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</si>
  <si>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</si>
  <si>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</si>
  <si>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</si>
  <si>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</si>
  <si>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</si>
  <si>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</si>
  <si>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</si>
  <si>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</si>
  <si>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</si>
  <si>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</si>
  <si>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</si>
  <si>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</si>
  <si>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</si>
  <si>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</si>
  <si>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</si>
  <si>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</si>
  <si>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</si>
  <si>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</si>
  <si>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</si>
  <si>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</si>
  <si>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</si>
  <si>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</si>
  <si>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</si>
  <si>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</si>
  <si>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</si>
  <si>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</si>
  <si>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</si>
  <si>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</si>
  <si>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</si>
  <si>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</si>
  <si>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</si>
  <si>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</si>
  <si>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</si>
  <si>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</si>
  <si>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</si>
  <si>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</si>
  <si>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</si>
  <si>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</si>
  <si>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</si>
  <si>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</si>
  <si>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</si>
  <si>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</si>
  <si>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</si>
  <si>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</si>
  <si>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</si>
  <si>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</si>
  <si>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</si>
  <si>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</si>
  <si>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</si>
  <si>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</si>
  <si>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</si>
  <si>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</si>
  <si>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</si>
  <si>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</si>
  <si>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</si>
  <si>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</si>
  <si>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</si>
  <si>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</si>
  <si>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</si>
  <si>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</si>
  <si>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</si>
  <si>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</si>
  <si>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</si>
  <si>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</si>
  <si>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</si>
  <si>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</si>
  <si>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</si>
  <si>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</si>
  <si>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</si>
  <si>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</si>
  <si>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</si>
  <si>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</si>
  <si>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</si>
  <si>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</si>
  <si>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</si>
  <si>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</si>
  <si>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</si>
  <si>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</si>
  <si>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</si>
  <si>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</si>
  <si>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</si>
  <si>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</si>
  <si>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</si>
  <si>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</si>
  <si>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</si>
  <si>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</si>
  <si>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</si>
  <si>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</si>
  <si>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</si>
  <si>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</si>
  <si>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</si>
  <si>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</si>
  <si>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</si>
  <si>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</si>
  <si>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</si>
  <si>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</si>
  <si>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</si>
  <si>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</si>
  <si>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</si>
  <si>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</si>
  <si>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</si>
  <si>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</si>
  <si>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</si>
  <si>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</si>
  <si>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</si>
  <si>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</si>
  <si>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</si>
  <si>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</si>
  <si>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</si>
  <si>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</si>
  <si>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</si>
  <si>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</si>
  <si>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</si>
  <si>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</si>
  <si>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</si>
  <si>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</si>
  <si>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</si>
  <si>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</si>
  <si>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</si>
  <si>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</si>
  <si>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</si>
  <si>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</si>
  <si>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</si>
  <si>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</si>
  <si>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</si>
  <si>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</si>
  <si>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</si>
  <si>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</si>
  <si>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</si>
  <si>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</si>
  <si>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</si>
  <si>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</si>
  <si>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</si>
  <si>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</si>
  <si>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</si>
  <si>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</si>
  <si>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</si>
  <si>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</si>
  <si>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</si>
  <si>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</si>
  <si>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</si>
  <si>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</si>
  <si>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</si>
  <si>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</si>
  <si>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</si>
  <si>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</si>
  <si>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</si>
  <si>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</si>
  <si>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</si>
  <si>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</si>
  <si>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</si>
  <si>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</si>
  <si>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</si>
  <si>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</si>
  <si>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</si>
  <si>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</si>
  <si>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</si>
  <si>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</si>
  <si>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</si>
  <si>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</si>
  <si>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</si>
  <si>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</si>
  <si>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</si>
  <si>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</si>
  <si>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</si>
  <si>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</si>
  <si>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</si>
  <si>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</si>
  <si>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</si>
  <si>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</si>
  <si>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</si>
  <si>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</si>
  <si>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</si>
  <si>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</si>
  <si>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</si>
  <si>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</si>
  <si>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</si>
  <si>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</si>
  <si>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</si>
  <si>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</si>
  <si>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</si>
  <si>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</si>
  <si>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</si>
  <si>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</si>
  <si>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</si>
  <si>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</si>
  <si>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</si>
  <si>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</si>
  <si>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</si>
  <si>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</si>
  <si>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</si>
  <si>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</si>
  <si>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</si>
  <si>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</si>
  <si>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</si>
  <si>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</si>
  <si>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</si>
  <si>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</si>
  <si>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</si>
  <si>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</si>
  <si>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</si>
  <si>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</si>
  <si>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</si>
  <si>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</si>
  <si>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</si>
  <si>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</si>
  <si>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</si>
  <si>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</si>
  <si>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</si>
  <si>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</si>
  <si>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</si>
  <si>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</si>
  <si>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</si>
  <si>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</si>
  <si>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</si>
  <si>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</si>
  <si>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</si>
  <si>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</si>
  <si>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</si>
  <si>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</si>
  <si>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</si>
  <si>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</si>
  <si>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</si>
  <si>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</si>
  <si>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</si>
  <si>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</si>
  <si>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</si>
  <si>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</si>
  <si>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</si>
  <si>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</si>
  <si>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</si>
  <si>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</si>
  <si>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</si>
  <si>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</si>
  <si>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</si>
  <si>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</si>
  <si>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</si>
  <si>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</si>
  <si>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</si>
  <si>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</si>
  <si>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</si>
  <si>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</si>
  <si>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</si>
  <si>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</si>
  <si>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</si>
  <si>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</si>
  <si>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</si>
  <si>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</si>
  <si>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</si>
  <si>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</si>
  <si>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</si>
  <si>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</si>
  <si>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</si>
  <si>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</si>
  <si>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</si>
  <si>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</si>
  <si>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</si>
  <si>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</si>
  <si>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</si>
  <si>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</si>
  <si>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</si>
  <si>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</si>
  <si>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</si>
  <si>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</si>
  <si>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</si>
  <si>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</si>
  <si>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</si>
  <si>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</si>
  <si>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</si>
  <si>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</si>
  <si>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</si>
  <si>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</si>
  <si>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</si>
  <si>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</si>
  <si>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</si>
  <si>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</si>
  <si>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</si>
  <si>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</si>
  <si>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</si>
  <si>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</si>
  <si>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</si>
  <si>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</si>
  <si>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</si>
  <si>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</si>
  <si>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</si>
  <si>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</si>
  <si>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</si>
  <si>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</si>
  <si>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</si>
  <si>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</si>
  <si>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</si>
  <si>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</si>
  <si>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</si>
  <si>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</si>
  <si>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</si>
  <si>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</si>
  <si>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</si>
  <si>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</si>
  <si>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</si>
  <si>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</si>
  <si>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</si>
  <si>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</si>
  <si>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</si>
  <si>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</si>
  <si>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</si>
  <si>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</si>
  <si>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</si>
  <si>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</si>
  <si>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</si>
  <si>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</si>
  <si>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</si>
  <si>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</si>
  <si>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</si>
  <si>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</si>
  <si>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</si>
  <si>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</si>
  <si>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</si>
  <si>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</si>
  <si>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</si>
  <si>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</si>
  <si>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</si>
  <si>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</si>
  <si>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</si>
  <si>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</si>
  <si>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</si>
  <si>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</si>
  <si>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</si>
  <si>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</si>
  <si>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</si>
  <si>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</si>
  <si>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</si>
  <si>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</si>
  <si>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</si>
  <si>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</si>
  <si>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</si>
  <si>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</si>
  <si>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</si>
  <si>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</si>
  <si>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</si>
  <si>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</si>
  <si>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</si>
  <si>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</si>
  <si>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</si>
  <si>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</si>
  <si>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</si>
  <si>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</si>
  <si>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</si>
  <si>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</si>
  <si>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</si>
  <si>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</si>
  <si>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</si>
  <si>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</si>
  <si>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</si>
  <si>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</si>
  <si>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</si>
  <si>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</si>
  <si>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</si>
  <si>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</si>
  <si>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</si>
  <si>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</si>
  <si>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</si>
  <si>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</si>
  <si>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</si>
  <si>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</si>
  <si>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</si>
  <si>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</si>
  <si>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</si>
  <si>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</si>
  <si>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</si>
  <si>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</si>
  <si>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</si>
  <si>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</si>
  <si>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</si>
  <si>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</si>
  <si>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</si>
  <si>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</si>
  <si>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</si>
  <si>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</si>
  <si>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</si>
  <si>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</si>
  <si>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</si>
  <si>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</si>
  <si>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</si>
  <si>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</si>
  <si>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</si>
  <si>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</si>
  <si>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</si>
  <si>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</si>
  <si>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</si>
  <si>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</si>
  <si>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</si>
  <si>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</si>
  <si>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</si>
  <si>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</si>
  <si>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</si>
  <si>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</si>
  <si>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</si>
  <si>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</si>
  <si>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</si>
  <si>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</si>
  <si>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</si>
  <si>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</si>
  <si>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</si>
  <si>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</si>
  <si>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</si>
  <si>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</si>
  <si>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</si>
  <si>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</si>
  <si>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</si>
  <si>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</si>
  <si>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</si>
  <si>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</si>
  <si>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</si>
  <si>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</si>
  <si>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</si>
  <si>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</si>
  <si>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</si>
  <si>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</si>
  <si>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</si>
  <si>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</si>
  <si>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</si>
  <si>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</si>
  <si>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</si>
  <si>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</si>
  <si>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</si>
  <si>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</si>
  <si>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</si>
  <si>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</si>
  <si>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</si>
  <si>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</si>
  <si>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</si>
  <si>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</si>
  <si>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</si>
  <si>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</si>
  <si>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</si>
  <si>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</si>
  <si>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</si>
  <si>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</si>
  <si>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</si>
  <si>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</si>
  <si>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</si>
  <si>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</si>
  <si>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</si>
  <si>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</si>
  <si>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</si>
  <si>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</si>
  <si>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</si>
  <si>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</si>
  <si>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</si>
  <si>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</si>
  <si>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</si>
  <si>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</si>
  <si>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</si>
  <si>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</si>
  <si>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</si>
  <si>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</si>
  <si>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</si>
  <si>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</si>
  <si>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</si>
  <si>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</si>
  <si>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</si>
  <si>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</si>
  <si>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</si>
  <si>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</si>
  <si>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</si>
  <si>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</si>
  <si>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</si>
  <si>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</si>
  <si>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</si>
  <si>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</si>
  <si>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</si>
  <si>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</si>
  <si>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</si>
  <si>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</si>
  <si>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</si>
  <si>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</si>
  <si>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</si>
  <si>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</si>
  <si>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</si>
  <si>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</si>
  <si>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</si>
  <si>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</si>
  <si>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</si>
  <si>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</si>
  <si>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</si>
  <si>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</si>
  <si>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</si>
  <si>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</si>
  <si>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</si>
  <si>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</si>
  <si>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</si>
  <si>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</si>
  <si>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</si>
  <si>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</si>
  <si>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</si>
  <si>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</si>
  <si>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</si>
  <si>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</si>
  <si>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</si>
  <si>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</si>
  <si>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</si>
  <si>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</si>
  <si>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</si>
  <si>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</si>
  <si>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</si>
  <si>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</si>
  <si>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</si>
  <si>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</si>
  <si>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</si>
  <si>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</si>
  <si>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</si>
  <si>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</si>
  <si>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</si>
  <si>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</si>
  <si>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</si>
  <si>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</si>
  <si>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</si>
  <si>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</si>
  <si>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</si>
  <si>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</si>
  <si>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</si>
  <si>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</si>
  <si>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</si>
  <si>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</si>
  <si>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</si>
  <si>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</si>
  <si>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</si>
  <si>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</si>
  <si>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</si>
  <si>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</si>
  <si>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</si>
  <si>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</si>
  <si>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</si>
  <si>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</si>
  <si>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</si>
  <si>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</si>
  <si>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</si>
  <si>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</si>
  <si>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</si>
  <si>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</si>
  <si>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</si>
  <si>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</si>
  <si>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</si>
  <si>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</si>
  <si>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</si>
  <si>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</si>
  <si>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</si>
  <si>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</si>
  <si>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</si>
  <si>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</si>
  <si>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</si>
  <si>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</si>
  <si>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</si>
  <si>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</si>
  <si>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</si>
  <si>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</si>
  <si>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</si>
  <si>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</si>
  <si>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</si>
  <si>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</si>
  <si>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</si>
  <si>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</si>
  <si>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</si>
  <si>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</si>
  <si>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</si>
  <si>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</si>
  <si>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</si>
  <si>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</si>
  <si>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</si>
  <si>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</si>
  <si>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</si>
  <si>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</si>
  <si>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</si>
  <si>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</si>
  <si>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</si>
  <si>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</si>
  <si>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</si>
  <si>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</si>
  <si>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</si>
  <si>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</si>
  <si>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</si>
  <si>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</si>
  <si>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</si>
  <si>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</si>
  <si>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</si>
  <si>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</si>
  <si>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</si>
  <si>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</si>
  <si>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</si>
  <si>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</si>
  <si>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</si>
  <si>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</si>
  <si>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</si>
  <si>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</si>
  <si>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</si>
  <si>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</si>
  <si>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</si>
  <si>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</si>
  <si>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</si>
  <si>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</si>
  <si>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</si>
  <si>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</si>
  <si>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</si>
  <si>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</si>
  <si>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</si>
  <si>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</si>
  <si>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</si>
  <si>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</si>
  <si>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</si>
  <si>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</si>
  <si>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</si>
  <si>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</si>
  <si>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</si>
  <si>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</si>
  <si>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</si>
  <si>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</si>
  <si>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</si>
  <si>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</si>
  <si>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</si>
  <si>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</si>
  <si>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</si>
  <si>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</si>
  <si>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</si>
  <si>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</si>
  <si>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</si>
  <si>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</si>
  <si>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</si>
  <si>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</si>
  <si>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</si>
  <si>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</si>
  <si>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</si>
  <si>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</si>
  <si>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</si>
  <si>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</si>
  <si>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</si>
  <si>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</si>
  <si>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</si>
  <si>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</si>
  <si>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</si>
  <si>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</si>
  <si>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</si>
  <si>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</si>
  <si>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</si>
  <si>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</si>
  <si>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</si>
  <si>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</si>
  <si>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</si>
  <si>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</si>
  <si>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</si>
  <si>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</si>
  <si>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</si>
  <si>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</si>
  <si>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</si>
  <si>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</si>
  <si>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</si>
  <si>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</si>
  <si>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</si>
  <si>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</si>
  <si>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</si>
  <si>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</si>
  <si>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</si>
  <si>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</si>
  <si>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</si>
  <si>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</si>
  <si>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</si>
  <si>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</si>
  <si>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</si>
  <si>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</si>
  <si>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</si>
  <si>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</si>
  <si>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</si>
  <si>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</si>
  <si>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</si>
  <si>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</si>
  <si>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</si>
  <si>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</si>
  <si>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</si>
  <si>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</si>
  <si>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</si>
  <si>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</si>
  <si>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</si>
  <si>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</si>
  <si>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</si>
  <si>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</si>
  <si>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</si>
  <si>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</si>
  <si>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</si>
  <si>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</si>
  <si>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</si>
  <si>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</si>
  <si>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</si>
  <si>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</si>
  <si>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</si>
  <si>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</si>
  <si>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</si>
  <si>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</si>
  <si>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</si>
  <si>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</si>
  <si>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</si>
  <si>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</si>
  <si>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</si>
  <si>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</si>
  <si>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</si>
  <si>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</si>
  <si>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</si>
  <si>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</si>
  <si>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</si>
  <si>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</si>
  <si>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</si>
  <si>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</si>
  <si>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</si>
  <si>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</si>
  <si>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</si>
  <si>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</si>
  <si>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</si>
  <si>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</si>
  <si>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</si>
  <si>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</si>
  <si>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</si>
  <si>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</si>
  <si>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</si>
  <si>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</si>
  <si>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</si>
  <si>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</si>
  <si>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</si>
  <si>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</si>
  <si>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</si>
  <si>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</si>
  <si>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</si>
  <si>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</si>
  <si>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</si>
  <si>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</si>
  <si>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</si>
  <si>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</si>
  <si>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</si>
  <si>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</si>
  <si>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</si>
  <si>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</si>
  <si>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</si>
  <si>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</si>
  <si>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</si>
  <si>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</si>
  <si>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</si>
  <si>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</si>
  <si>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</si>
  <si>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</si>
  <si>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</si>
  <si>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</si>
  <si>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</si>
  <si>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</si>
  <si>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</si>
  <si>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</si>
  <si>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</si>
  <si>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</si>
  <si>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</si>
  <si>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</si>
  <si>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</si>
  <si>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</si>
  <si>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</si>
  <si>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</si>
  <si>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</si>
  <si>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</si>
  <si>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</si>
  <si>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</si>
  <si>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</si>
  <si>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</si>
  <si>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</si>
  <si>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</si>
  <si>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</si>
  <si>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</si>
  <si>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</si>
  <si>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</si>
  <si>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</si>
  <si>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</si>
  <si>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</si>
  <si>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</si>
  <si>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</si>
  <si>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</si>
  <si>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</si>
  <si>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</si>
  <si>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</si>
  <si>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</si>
  <si>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</si>
  <si>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</si>
  <si>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</si>
  <si>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</si>
  <si>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</si>
  <si>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</si>
  <si>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</si>
  <si>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</si>
  <si>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</si>
  <si>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</si>
  <si>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</si>
  <si>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</si>
  <si>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</si>
  <si>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</si>
  <si>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</si>
  <si>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</si>
  <si>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</si>
  <si>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</si>
  <si>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</si>
  <si>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</si>
  <si>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</si>
  <si>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</si>
  <si>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</si>
  <si>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</si>
  <si>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</si>
  <si>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</si>
  <si>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</si>
  <si>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</si>
  <si>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</si>
  <si>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</si>
  <si>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</si>
  <si>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</si>
  <si>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</si>
  <si>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</si>
  <si>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</si>
  <si>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</si>
  <si>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</si>
  <si>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</si>
  <si>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</si>
  <si>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</si>
  <si>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</si>
  <si>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</si>
  <si>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</si>
  <si>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</si>
  <si>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</si>
  <si>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</si>
  <si>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</si>
  <si>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</si>
  <si>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</si>
  <si>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</si>
  <si>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</si>
  <si>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</si>
  <si>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</si>
  <si>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</si>
  <si>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</si>
  <si>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</si>
  <si>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</si>
  <si>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</si>
  <si>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</si>
  <si>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</si>
  <si>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</si>
  <si>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</si>
  <si>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</si>
  <si>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</si>
  <si>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</si>
  <si>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</si>
  <si>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</si>
  <si>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</si>
  <si>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</si>
  <si>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</si>
  <si>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</si>
  <si>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</si>
  <si>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</si>
  <si>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</si>
  <si>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</si>
  <si>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</si>
  <si>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</si>
  <si>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</si>
  <si>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</si>
  <si>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</si>
  <si>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</si>
  <si>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</si>
  <si>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</si>
  <si>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</si>
  <si>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</si>
  <si>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</si>
  <si>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</si>
  <si>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</si>
  <si>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</si>
  <si>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</si>
  <si>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</si>
  <si>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</si>
  <si>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</si>
  <si>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</si>
  <si>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</si>
  <si>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</si>
  <si>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</si>
  <si>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</si>
  <si>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</si>
  <si>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</si>
  <si>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</si>
  <si>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</si>
  <si>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</si>
  <si>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</si>
  <si>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</si>
  <si>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</si>
  <si>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</si>
  <si>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</si>
  <si>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</si>
  <si>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</si>
  <si>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</si>
  <si>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</si>
  <si>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</si>
  <si>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</si>
  <si>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</si>
  <si>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</si>
  <si>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</si>
  <si>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</si>
  <si>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</si>
  <si>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</si>
  <si>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</si>
  <si>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</si>
  <si>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</si>
  <si>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</si>
  <si>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</si>
  <si>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</si>
  <si>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</si>
  <si>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</si>
  <si>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</si>
  <si>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</si>
  <si>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</si>
  <si>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</si>
  <si>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</si>
  <si>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</si>
  <si>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</si>
  <si>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</si>
  <si>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</si>
  <si>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</si>
  <si>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</si>
  <si>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</si>
  <si>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</si>
  <si>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</si>
  <si>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</si>
  <si>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</si>
  <si>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</si>
  <si>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</si>
  <si>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</si>
  <si>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</si>
  <si>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</si>
  <si>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</si>
  <si>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</si>
  <si>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</si>
  <si>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</si>
  <si>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</si>
  <si>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</si>
  <si>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</si>
  <si>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</si>
  <si>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</si>
  <si>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</si>
  <si>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</si>
  <si>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</si>
  <si>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</si>
  <si>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</si>
  <si>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</si>
  <si>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</si>
  <si>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</si>
  <si>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</si>
  <si>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</si>
  <si>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</si>
  <si>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</si>
  <si>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</si>
  <si>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</si>
  <si>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</si>
  <si>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</si>
  <si>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</si>
  <si>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</si>
  <si>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</si>
  <si>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</si>
  <si>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</si>
  <si>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</si>
  <si>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</si>
  <si>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</si>
  <si>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</si>
  <si>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</si>
  <si>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</si>
  <si>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</si>
  <si>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</si>
  <si>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</si>
  <si>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</si>
  <si>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</si>
  <si>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</si>
  <si>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</si>
  <si>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</si>
  <si>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</si>
  <si>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</si>
  <si>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</si>
  <si>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</si>
  <si>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</si>
  <si>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</si>
  <si>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</si>
  <si>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</si>
  <si>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</si>
  <si>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</si>
  <si>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</si>
  <si>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</si>
  <si>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</si>
  <si>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</si>
  <si>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</si>
  <si>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</si>
  <si>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</si>
  <si>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</si>
  <si>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</si>
  <si>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</si>
  <si>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</si>
  <si>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</si>
  <si>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</si>
  <si>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</si>
  <si>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</si>
  <si>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</si>
  <si>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</si>
  <si>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</si>
  <si>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</si>
  <si>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</si>
  <si>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</si>
  <si>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</si>
  <si>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</si>
  <si>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</si>
  <si>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</si>
  <si>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</si>
  <si>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</si>
  <si>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</si>
  <si>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</si>
  <si>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</si>
  <si>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</si>
  <si>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</si>
  <si>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</si>
  <si>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</si>
  <si>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</si>
  <si>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</si>
  <si>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</si>
  <si>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</si>
  <si>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</si>
  <si>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</si>
  <si>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</si>
  <si>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</si>
  <si>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</si>
  <si>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</si>
  <si>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</si>
  <si>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</si>
  <si>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</si>
  <si>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</si>
  <si>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</si>
  <si>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</si>
  <si>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</si>
  <si>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</si>
  <si>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</si>
  <si>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</si>
  <si>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</si>
  <si>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</si>
  <si>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</si>
  <si>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</si>
  <si>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</si>
  <si>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</si>
  <si>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</si>
  <si>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</si>
  <si>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</si>
  <si>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</si>
  <si>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</si>
  <si>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</si>
  <si>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</si>
  <si>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</si>
  <si>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</si>
  <si>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</si>
  <si>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</si>
  <si>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</si>
  <si>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</si>
  <si>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</si>
  <si>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</si>
  <si>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</si>
  <si>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</si>
  <si>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</si>
  <si>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</si>
  <si>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</si>
  <si>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</si>
  <si>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</si>
  <si>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</si>
  <si>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</si>
  <si>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</si>
  <si>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</si>
  <si>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</si>
  <si>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</si>
  <si>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</si>
  <si>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</si>
  <si>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</si>
  <si>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</si>
  <si>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</si>
  <si>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</si>
  <si>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</si>
  <si>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</si>
  <si>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</si>
  <si>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</si>
  <si>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</si>
  <si>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</si>
  <si>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</si>
  <si>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</si>
  <si>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</si>
  <si>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</si>
  <si>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</si>
  <si>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</si>
  <si>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</si>
  <si>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</si>
  <si>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</si>
  <si>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</si>
  <si>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</si>
  <si>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</si>
  <si>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</si>
  <si>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</si>
  <si>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</si>
  <si>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</si>
  <si>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</si>
  <si>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</si>
  <si>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</si>
  <si>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</si>
  <si>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</si>
  <si>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</si>
  <si>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</si>
  <si>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</si>
  <si>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</si>
  <si>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</si>
  <si>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</si>
  <si>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</si>
  <si>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</si>
  <si>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</si>
  <si>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</si>
  <si>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</si>
  <si>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</si>
  <si>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</si>
  <si>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</si>
  <si>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</si>
  <si>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</si>
  <si>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</si>
  <si>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</si>
  <si>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</si>
  <si>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</si>
  <si>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</si>
  <si>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</si>
  <si>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</si>
  <si>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</si>
  <si>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</si>
  <si>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</si>
  <si>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</si>
  <si>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</si>
  <si>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</si>
  <si>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</si>
  <si>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</si>
  <si>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</si>
  <si>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</si>
  <si>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</si>
  <si>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</si>
  <si>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</si>
  <si>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</si>
  <si>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</si>
  <si>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</si>
  <si>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</si>
  <si>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</si>
  <si>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</si>
  <si>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</si>
  <si>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</si>
  <si>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</si>
  <si>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</si>
  <si>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</si>
  <si>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</si>
  <si>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</si>
  <si>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</si>
  <si>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</si>
  <si>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</si>
  <si>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</si>
  <si>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</si>
  <si>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</si>
  <si>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</si>
  <si>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</si>
  <si>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</si>
  <si>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</si>
  <si>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</si>
  <si>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</si>
  <si>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</si>
  <si>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</si>
  <si>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</si>
  <si>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</si>
  <si>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</si>
  <si>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</si>
  <si>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</si>
  <si>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</si>
  <si>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</si>
  <si>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</si>
  <si>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</si>
  <si>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</si>
  <si>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</si>
  <si>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</si>
  <si>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</si>
  <si>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</si>
  <si>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</si>
  <si>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</si>
  <si>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</si>
  <si>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</si>
  <si>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</si>
  <si>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</si>
  <si>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</si>
  <si>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</si>
  <si>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</si>
  <si>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</si>
  <si>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</si>
  <si>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</si>
  <si>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</si>
  <si>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</si>
  <si>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</si>
  <si>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</si>
  <si>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</si>
  <si>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</si>
  <si>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</si>
  <si>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</si>
  <si>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</si>
  <si>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</si>
  <si>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</si>
  <si>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</si>
  <si>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</si>
  <si>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</si>
  <si>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</si>
  <si>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</si>
  <si>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</si>
  <si>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</si>
  <si>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</si>
  <si>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</si>
  <si>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</si>
  <si>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</si>
  <si>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</si>
  <si>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</si>
  <si>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</si>
  <si>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</si>
  <si>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</si>
  <si>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</si>
  <si>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</si>
  <si>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</si>
  <si>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</si>
  <si>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</si>
  <si>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</si>
  <si>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</si>
  <si>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</si>
  <si>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</si>
  <si>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</si>
  <si>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</si>
  <si>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</si>
  <si>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</si>
  <si>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</si>
  <si>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</si>
  <si>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</si>
  <si>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</si>
  <si>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</si>
  <si>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</si>
  <si>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</si>
  <si>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</si>
  <si>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</si>
  <si>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</si>
  <si>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</si>
  <si>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</si>
  <si>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</si>
  <si>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</si>
  <si>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</si>
  <si>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</si>
  <si>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</si>
  <si>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</si>
  <si>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</si>
  <si>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</si>
  <si>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</si>
  <si>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</si>
  <si>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</si>
  <si>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</si>
  <si>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</si>
  <si>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</si>
  <si>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</si>
  <si>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</si>
  <si>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</si>
  <si>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</si>
  <si>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</si>
  <si>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</si>
  <si>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</si>
  <si>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</si>
  <si>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</si>
  <si>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</si>
  <si>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</si>
  <si>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</si>
  <si>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</si>
  <si>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</si>
  <si>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</si>
  <si>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</si>
  <si>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</si>
  <si>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</si>
  <si>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</si>
  <si>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</si>
  <si>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</si>
  <si>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</si>
  <si>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</si>
  <si>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</si>
  <si>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</si>
  <si>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</si>
  <si>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</si>
  <si>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</si>
  <si>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</si>
  <si>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</si>
  <si>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</si>
  <si>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</si>
  <si>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</si>
  <si>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</si>
  <si>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</si>
  <si>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</si>
  <si>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</si>
  <si>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</si>
  <si>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</si>
  <si>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</si>
  <si>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</si>
  <si>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</si>
  <si>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</si>
  <si>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</si>
  <si>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</si>
  <si>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</si>
  <si>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</si>
  <si>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</si>
  <si>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</si>
  <si>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</si>
  <si>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</si>
  <si>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</si>
  <si>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</si>
  <si>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</si>
  <si>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</si>
  <si>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</si>
  <si>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</si>
  <si>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</si>
  <si>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</si>
  <si>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</si>
  <si>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</si>
  <si>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</si>
  <si>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</si>
  <si>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</si>
  <si>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</si>
  <si>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</si>
  <si>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</si>
  <si>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</si>
  <si>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</si>
  <si>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</si>
  <si>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</si>
  <si>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</si>
  <si>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</si>
  <si>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</si>
  <si>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</si>
  <si>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</si>
  <si>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</si>
  <si>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</si>
  <si>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</si>
  <si>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</si>
  <si>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</si>
  <si>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</si>
  <si>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</si>
  <si>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</si>
  <si>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</si>
  <si>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</si>
  <si>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</si>
  <si>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</si>
  <si>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</si>
  <si>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</si>
  <si>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</si>
  <si>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</si>
  <si>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</si>
  <si>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</si>
  <si>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</si>
  <si>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</si>
  <si>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</si>
  <si>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</si>
  <si>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</si>
  <si>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</si>
  <si>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</si>
  <si>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</si>
  <si>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</si>
  <si>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</si>
  <si>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</si>
  <si>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</si>
  <si>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</si>
  <si>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</si>
  <si>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</si>
  <si>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</si>
  <si>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</si>
  <si>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</si>
  <si>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</si>
  <si>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</si>
  <si>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</si>
  <si>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</si>
  <si>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</si>
  <si>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</si>
  <si>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</si>
  <si>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</si>
  <si>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</si>
  <si>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</si>
  <si>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</si>
  <si>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</si>
  <si>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</si>
  <si>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</si>
  <si>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</si>
  <si>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</si>
  <si>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</si>
  <si>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</si>
  <si>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</si>
  <si>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</si>
  <si>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</si>
  <si>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</si>
  <si>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</si>
  <si>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</si>
  <si>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</si>
  <si>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</si>
  <si>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</si>
  <si>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</si>
  <si>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</si>
  <si>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</si>
  <si>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</si>
  <si>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</si>
  <si>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</si>
  <si>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</si>
  <si>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</si>
  <si>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</si>
  <si>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</si>
  <si>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</si>
  <si>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</si>
  <si>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</si>
  <si>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</si>
  <si>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</si>
  <si>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</si>
  <si>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</si>
  <si>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</si>
  <si>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</si>
  <si>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</si>
  <si>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</si>
  <si>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</si>
  <si>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</si>
  <si>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</si>
  <si>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</si>
  <si>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</si>
  <si>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</si>
  <si>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</si>
  <si>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</si>
  <si>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</si>
  <si>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</si>
  <si>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</si>
  <si>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</si>
  <si>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</si>
  <si>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</si>
  <si>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</si>
  <si>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</si>
  <si>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</si>
  <si>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</si>
  <si>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</si>
  <si>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</si>
  <si>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</si>
  <si>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</si>
  <si>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</si>
  <si>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</si>
  <si>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</si>
  <si>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</si>
  <si>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</si>
  <si>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</si>
  <si>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</si>
  <si>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</si>
  <si>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</si>
  <si>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</si>
  <si>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</si>
  <si>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</si>
  <si>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</si>
  <si>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</si>
  <si>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</si>
  <si>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</si>
  <si>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</si>
  <si>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</si>
  <si>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</si>
  <si>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</si>
  <si>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</si>
  <si>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</si>
  <si>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</si>
  <si>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</si>
  <si>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</si>
  <si>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</si>
  <si>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</si>
  <si>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</si>
  <si>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</si>
  <si>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</si>
  <si>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</si>
  <si>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</si>
  <si>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</si>
  <si>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</si>
  <si>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</si>
  <si>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</si>
  <si>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</si>
  <si>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</si>
  <si>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</si>
  <si>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</si>
  <si>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</si>
  <si>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</si>
  <si>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</si>
  <si>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</si>
  <si>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</si>
  <si>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</si>
  <si>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</si>
  <si>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</si>
  <si>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</si>
  <si>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</si>
  <si>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</si>
  <si>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</si>
  <si>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</si>
  <si>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</si>
  <si>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</si>
  <si>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</si>
  <si>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</si>
  <si>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</si>
  <si>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</si>
  <si>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</si>
  <si>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</si>
  <si>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</si>
  <si>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</si>
  <si>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</si>
  <si>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</si>
  <si>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</si>
  <si>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</si>
  <si>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</si>
  <si>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</si>
  <si>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</si>
  <si>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</si>
  <si>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</si>
  <si>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</si>
  <si>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</si>
  <si>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</si>
  <si>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</si>
  <si>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</si>
  <si>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</si>
  <si>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</si>
  <si>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</si>
  <si>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</si>
  <si>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</si>
  <si>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</si>
  <si>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</si>
  <si>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</si>
  <si>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</si>
  <si>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</si>
  <si>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</si>
  <si>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</si>
  <si>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</si>
  <si>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</si>
  <si>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</si>
  <si>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</si>
  <si>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</si>
  <si>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</si>
  <si>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</si>
  <si>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</si>
  <si>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</si>
  <si>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</si>
  <si>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</si>
  <si>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</si>
  <si>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</si>
  <si>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</si>
  <si>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</si>
  <si>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</si>
  <si>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</si>
  <si>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</si>
  <si>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</si>
  <si>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</si>
  <si>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</si>
  <si>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</si>
  <si>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</si>
  <si>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</si>
  <si>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</si>
  <si>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</si>
  <si>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</si>
  <si>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</si>
  <si>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</si>
  <si>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</si>
  <si>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</si>
  <si>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</si>
  <si>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</si>
  <si>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</si>
  <si>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</si>
  <si>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</si>
  <si>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</si>
  <si>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</si>
  <si>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</si>
  <si>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</si>
  <si>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</si>
  <si>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</si>
  <si>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</si>
  <si>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</si>
  <si>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</si>
  <si>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</si>
  <si>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</si>
  <si>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</si>
  <si>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</si>
  <si>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</si>
  <si>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</si>
  <si>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</si>
  <si>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</si>
  <si>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</si>
  <si>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</si>
  <si>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</si>
  <si>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</si>
  <si>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</si>
  <si>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</si>
  <si>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</si>
  <si>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</si>
  <si>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</si>
  <si>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</si>
  <si>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</si>
  <si>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</si>
  <si>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</si>
  <si>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</si>
  <si>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</si>
  <si>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</si>
  <si>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</si>
  <si>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</si>
  <si>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</si>
  <si>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</si>
  <si>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</si>
  <si>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</si>
  <si>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</si>
  <si>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</si>
  <si>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</si>
  <si>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</si>
  <si>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</si>
  <si>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</si>
  <si>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</si>
  <si>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</si>
  <si>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</si>
  <si>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</si>
  <si>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</si>
  <si>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</si>
  <si>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</si>
  <si>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</si>
  <si>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</si>
  <si>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</si>
  <si>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</si>
  <si>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</si>
  <si>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</si>
  <si>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</si>
  <si>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</si>
  <si>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</si>
  <si>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</si>
  <si>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</si>
  <si>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</si>
  <si>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</si>
  <si>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</si>
  <si>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</si>
  <si>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</si>
  <si>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</si>
  <si>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</si>
  <si>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</si>
  <si>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</si>
  <si>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</si>
  <si>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</si>
  <si>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</si>
  <si>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</si>
  <si>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</si>
  <si>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</si>
  <si>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</si>
  <si>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</si>
  <si>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</si>
  <si>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</si>
  <si>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</si>
  <si>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</si>
  <si>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</si>
  <si>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</si>
  <si>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</si>
  <si>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</si>
  <si>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</si>
  <si>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</si>
  <si>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</si>
  <si>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</si>
  <si>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</si>
  <si>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</si>
  <si>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</si>
  <si>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</si>
  <si>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</si>
  <si>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</si>
  <si>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</si>
  <si>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</si>
  <si>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</si>
  <si>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</si>
  <si>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</si>
  <si>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</si>
  <si>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</si>
  <si>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</si>
  <si>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</si>
  <si>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</si>
  <si>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</si>
  <si>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</si>
  <si>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</si>
  <si>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</si>
  <si>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</si>
  <si>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</si>
  <si>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</si>
  <si>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</si>
  <si>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</si>
  <si>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</si>
  <si>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</si>
  <si>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</si>
  <si>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</si>
  <si>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</si>
  <si>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</si>
  <si>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</si>
  <si>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</si>
  <si>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</si>
  <si>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</si>
  <si>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</si>
  <si>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</si>
  <si>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</si>
  <si>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</si>
  <si>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</si>
  <si>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</si>
  <si>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</si>
  <si>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</si>
  <si>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</si>
  <si>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</si>
  <si>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</si>
  <si>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</si>
  <si>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</si>
  <si>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</si>
  <si>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</si>
  <si>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</si>
  <si>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</si>
  <si>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</si>
  <si>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</si>
  <si>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</si>
  <si>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</si>
  <si>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</si>
  <si>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</si>
  <si>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</si>
  <si>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</si>
  <si>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</si>
  <si>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</si>
  <si>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</si>
  <si>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</si>
  <si>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</si>
  <si>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</si>
  <si>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</si>
  <si>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</si>
  <si>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</si>
  <si>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</si>
  <si>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</si>
  <si>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</si>
  <si>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</si>
  <si>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</si>
  <si>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</si>
  <si>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</si>
  <si>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</si>
  <si>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</si>
  <si>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</si>
  <si>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</si>
  <si>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</si>
  <si>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</si>
  <si>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</si>
  <si>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</si>
  <si>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</si>
  <si>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</si>
  <si>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</si>
  <si>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</si>
  <si>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</si>
  <si>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</si>
  <si>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</si>
  <si>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</si>
  <si>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</si>
  <si>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</si>
  <si>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</si>
  <si>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</si>
  <si>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</si>
  <si>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</si>
  <si>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</si>
  <si>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</si>
  <si>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</si>
  <si>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</si>
  <si>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</si>
  <si>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</si>
  <si>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</si>
  <si>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</si>
  <si>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</si>
  <si>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</si>
  <si>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</si>
  <si>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</si>
  <si>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</si>
  <si>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</si>
  <si>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</si>
  <si>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</si>
  <si>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</si>
  <si>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</si>
  <si>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</si>
  <si>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</si>
  <si>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</si>
  <si>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</si>
  <si>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</si>
  <si>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</si>
  <si>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</si>
  <si>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</si>
  <si>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</si>
  <si>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</si>
  <si>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</si>
  <si>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</si>
  <si>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</si>
  <si>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</si>
  <si>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</si>
  <si>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</si>
  <si>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</si>
  <si>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</si>
  <si>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</si>
  <si>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</si>
  <si>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</si>
  <si>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</si>
  <si>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</si>
  <si>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</si>
  <si>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</si>
  <si>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</si>
  <si>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</si>
  <si>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</si>
  <si>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</si>
  <si>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</si>
  <si>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</si>
  <si>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</si>
  <si>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</si>
  <si>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</si>
  <si>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</si>
  <si>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</si>
  <si>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</si>
  <si>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</si>
  <si>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</si>
  <si>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</si>
  <si>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</si>
  <si>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</si>
  <si>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</si>
  <si>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</si>
  <si>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</si>
  <si>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</si>
  <si>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</si>
  <si>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</si>
  <si>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</si>
  <si>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</si>
  <si>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</si>
  <si>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</si>
  <si>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</si>
  <si>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</si>
  <si>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</si>
  <si>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</si>
  <si>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</si>
  <si>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</si>
  <si>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</si>
  <si>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</si>
  <si>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</si>
  <si>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</si>
  <si>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</si>
  <si>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</si>
  <si>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</si>
  <si>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</si>
  <si>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</si>
  <si>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</si>
  <si>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</si>
  <si>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</si>
  <si>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</si>
  <si>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</si>
  <si>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</si>
  <si>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</si>
  <si>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</si>
  <si>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</si>
  <si>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</si>
  <si>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</si>
  <si>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</si>
  <si>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</si>
  <si>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</si>
  <si>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</si>
  <si>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</si>
  <si>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</si>
  <si>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</si>
  <si>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</si>
  <si>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</si>
  <si>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</si>
  <si>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</si>
  <si>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</si>
  <si>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</si>
  <si>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</si>
  <si>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</si>
  <si>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</si>
  <si>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</si>
  <si>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</si>
  <si>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</si>
  <si>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</si>
  <si>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</si>
  <si>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</si>
  <si>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</si>
  <si>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</si>
  <si>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</si>
  <si>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</si>
  <si>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</si>
  <si>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</si>
  <si>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</si>
  <si>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</si>
  <si>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</si>
  <si>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</si>
  <si>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</si>
  <si>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</si>
  <si>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</si>
  <si>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</si>
  <si>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</si>
  <si>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</si>
  <si>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</si>
  <si>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</si>
  <si>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</si>
  <si>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</si>
  <si>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</si>
  <si>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</si>
  <si>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</si>
  <si>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</si>
  <si>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</si>
  <si>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</si>
  <si>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</si>
  <si>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</si>
  <si>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</si>
  <si>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</si>
  <si>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</si>
  <si>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</si>
  <si>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</si>
  <si>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</si>
  <si>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</si>
  <si>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</si>
  <si>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</si>
  <si>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</si>
  <si>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</si>
  <si>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</si>
  <si>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</si>
  <si>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</si>
  <si>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</si>
  <si>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</si>
  <si>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</si>
  <si>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</si>
  <si>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</si>
  <si>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</si>
  <si>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</si>
  <si>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</si>
  <si>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</si>
  <si>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</si>
  <si>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</si>
  <si>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</si>
  <si>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</si>
  <si>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</si>
  <si>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</si>
  <si>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</si>
  <si>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</si>
  <si>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</si>
  <si>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</si>
  <si>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</si>
  <si>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</si>
  <si>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</si>
  <si>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</si>
  <si>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</si>
  <si>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</si>
  <si>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</si>
  <si>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</si>
  <si>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</si>
  <si>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</si>
  <si>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</si>
  <si>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</si>
  <si>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</si>
  <si>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</si>
  <si>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</si>
  <si>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</si>
  <si>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</si>
  <si>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</si>
  <si>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</si>
  <si>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</si>
  <si>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</si>
  <si>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</si>
  <si>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</si>
  <si>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</si>
  <si>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</si>
  <si>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</si>
  <si>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</si>
  <si>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</si>
  <si>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</si>
  <si>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</si>
  <si>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</si>
  <si>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</si>
  <si>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</si>
  <si>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</si>
  <si>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</si>
  <si>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</si>
  <si>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</si>
  <si>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</si>
  <si>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</si>
  <si>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</si>
  <si>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</si>
  <si>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</si>
  <si>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</si>
  <si>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</si>
  <si>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</si>
  <si>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</si>
  <si>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</si>
  <si>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</si>
  <si>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</si>
  <si>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</si>
  <si>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</si>
  <si>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</si>
  <si>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</si>
  <si>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</si>
  <si>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</si>
  <si>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</si>
  <si>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</si>
  <si>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</si>
  <si>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</si>
  <si>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</si>
  <si>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</si>
  <si>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</si>
  <si>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</si>
  <si>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</si>
  <si>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</si>
  <si>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</si>
  <si>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</si>
  <si>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</si>
  <si>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</si>
  <si>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</si>
  <si>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</si>
  <si>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</si>
  <si>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</si>
  <si>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</si>
  <si>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</si>
  <si>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</si>
  <si>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</si>
  <si>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</si>
  <si>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</si>
  <si>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</si>
  <si>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</si>
  <si>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</si>
  <si>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</si>
  <si>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</si>
  <si>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</si>
  <si>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</si>
  <si>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</si>
  <si>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</si>
  <si>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</si>
  <si>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</si>
  <si>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</si>
  <si>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</si>
  <si>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</si>
  <si>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</si>
  <si>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</si>
  <si>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</si>
  <si>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</si>
  <si>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</si>
  <si>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</si>
  <si>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</si>
  <si>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</si>
  <si>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</si>
  <si>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</si>
  <si>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</si>
  <si>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</si>
  <si>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</si>
  <si>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</si>
  <si>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</si>
  <si>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</si>
  <si>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</si>
  <si>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</si>
  <si>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</si>
  <si>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</si>
  <si>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</si>
  <si>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</si>
  <si>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</si>
  <si>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</si>
  <si>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</si>
  <si>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</si>
  <si>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</si>
  <si>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</si>
  <si>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</si>
  <si>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</si>
  <si>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</si>
  <si>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</si>
  <si>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</si>
  <si>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</si>
  <si>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</si>
  <si>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</si>
  <si>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</si>
  <si>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</si>
  <si>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</si>
  <si>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</si>
  <si>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</si>
  <si>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</si>
  <si>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</si>
  <si>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</si>
  <si>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</si>
  <si>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</si>
  <si>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</si>
  <si>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</si>
  <si>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</si>
  <si>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</si>
  <si>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</si>
  <si>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</si>
  <si>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</si>
  <si>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</si>
  <si>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</si>
  <si>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</si>
  <si>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</si>
  <si>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</si>
  <si>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</si>
  <si>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</si>
  <si>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</si>
  <si>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</si>
  <si>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</si>
  <si>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</si>
  <si>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</si>
  <si>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</si>
  <si>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</si>
  <si>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</si>
  <si>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</si>
  <si>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</si>
  <si>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</si>
  <si>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</si>
  <si>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</si>
  <si>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</si>
  <si>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</si>
  <si>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</si>
  <si>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</si>
  <si>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</si>
  <si>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</si>
  <si>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</si>
  <si>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</si>
  <si>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</si>
  <si>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</si>
  <si>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</si>
  <si>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</si>
  <si>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</si>
  <si>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</si>
  <si>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</si>
  <si>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</si>
  <si>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</si>
  <si>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</si>
  <si>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</si>
  <si>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</si>
  <si>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</si>
  <si>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</si>
  <si>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</si>
  <si>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</si>
  <si>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</si>
  <si>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</si>
  <si>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</si>
  <si>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</si>
  <si>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</si>
  <si>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</si>
  <si>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</si>
  <si>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</si>
  <si>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</si>
  <si>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</si>
  <si>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</si>
  <si>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</si>
  <si>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</si>
  <si>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</si>
  <si>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</si>
  <si>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</si>
  <si>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</si>
  <si>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</si>
  <si>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</si>
  <si>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</si>
  <si>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</si>
  <si>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</si>
  <si>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</si>
  <si>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</si>
  <si>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</si>
  <si>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</si>
  <si>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</si>
  <si>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</si>
  <si>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</si>
  <si>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</si>
  <si>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</si>
  <si>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</si>
  <si>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</si>
  <si>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</si>
  <si>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</si>
  <si>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</si>
  <si>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</si>
  <si>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</si>
  <si>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</si>
  <si>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</si>
  <si>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</si>
  <si>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</si>
  <si>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</si>
  <si>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</si>
  <si>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</si>
  <si>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</si>
  <si>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</si>
  <si>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</si>
  <si>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</si>
  <si>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</si>
  <si>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</si>
  <si>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</si>
  <si>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</si>
  <si>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</si>
  <si>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</si>
  <si>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</si>
  <si>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</si>
  <si>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</si>
  <si>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</si>
  <si>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</si>
  <si>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</si>
  <si>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</si>
  <si>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</si>
  <si>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</si>
  <si>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</si>
  <si>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</si>
  <si>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</si>
  <si>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</si>
  <si>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</si>
  <si>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</si>
  <si>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</si>
  <si>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</si>
  <si>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</si>
  <si>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</si>
  <si>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</si>
  <si>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</si>
  <si>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</si>
  <si>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</si>
  <si>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</si>
  <si>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</si>
  <si>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</si>
  <si>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</si>
  <si>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</si>
  <si>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</si>
  <si>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</si>
  <si>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</si>
  <si>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</si>
  <si>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</si>
  <si>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</si>
  <si>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</si>
  <si>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</si>
  <si>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</si>
  <si>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</si>
  <si>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</si>
  <si>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</si>
  <si>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</si>
  <si>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</si>
  <si>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</si>
  <si>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</si>
  <si>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</si>
  <si>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</si>
  <si>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</si>
  <si>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</si>
  <si>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</si>
  <si>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</si>
  <si>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</si>
  <si>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</si>
  <si>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</si>
  <si>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</si>
  <si>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</si>
  <si>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</si>
  <si>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</si>
  <si>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</si>
  <si>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</si>
  <si>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</si>
  <si>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</si>
  <si>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</si>
  <si>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</si>
  <si>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</si>
  <si>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</si>
  <si>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</si>
  <si>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</si>
  <si>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</si>
  <si>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</si>
  <si>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</si>
  <si>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</si>
  <si>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</si>
  <si>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</si>
  <si>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</si>
  <si>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</si>
  <si>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</si>
  <si>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</si>
  <si>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</si>
  <si>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</si>
  <si>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</si>
  <si>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</si>
  <si>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</si>
  <si>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</si>
  <si>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</si>
  <si>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</si>
  <si>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</si>
  <si>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</si>
  <si>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</si>
  <si>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</si>
  <si>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</si>
  <si>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</si>
  <si>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</si>
  <si>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</si>
  <si>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</si>
  <si>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</si>
  <si>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</si>
  <si>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</si>
  <si>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</si>
  <si>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</si>
  <si>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</si>
  <si>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</si>
  <si>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</si>
  <si>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</si>
  <si>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</si>
  <si>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</si>
  <si>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</si>
  <si>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</si>
  <si>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</si>
  <si>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</si>
  <si>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</si>
  <si>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</si>
  <si>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</si>
  <si>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</si>
  <si>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</si>
  <si>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</si>
  <si>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</si>
  <si>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</si>
  <si>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</si>
  <si>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</si>
  <si>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</si>
  <si>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</si>
  <si>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</si>
  <si>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</si>
  <si>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</si>
  <si>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</si>
  <si>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</si>
  <si>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</si>
  <si>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</si>
  <si>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</si>
  <si>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</si>
  <si>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</si>
  <si>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</si>
  <si>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</si>
  <si>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</si>
  <si>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</si>
  <si>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</si>
  <si>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</si>
  <si>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</si>
  <si>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</si>
  <si>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</si>
  <si>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</si>
  <si>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</si>
  <si>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</si>
  <si>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</si>
  <si>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</si>
  <si>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</si>
  <si>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</si>
  <si>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</si>
  <si>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</si>
  <si>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</si>
  <si>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</si>
  <si>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</si>
  <si>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</si>
  <si>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</si>
  <si>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</si>
  <si>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</si>
  <si>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</si>
  <si>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</si>
  <si>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</si>
  <si>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</si>
  <si>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</si>
  <si>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</si>
  <si>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</si>
  <si>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</si>
  <si>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</si>
  <si>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</si>
  <si>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</si>
  <si>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</si>
  <si>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</si>
  <si>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</si>
  <si>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</si>
  <si>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</si>
  <si>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</si>
  <si>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</si>
  <si>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</si>
  <si>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</si>
  <si>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</si>
  <si>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</si>
  <si>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</si>
  <si>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</si>
  <si>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</si>
  <si>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</si>
  <si>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</si>
  <si>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</si>
  <si>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</si>
  <si>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</si>
  <si>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</si>
  <si>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</si>
  <si>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</si>
  <si>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</si>
  <si>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</si>
  <si>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</si>
  <si>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</si>
  <si>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</si>
  <si>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</si>
  <si>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</si>
  <si>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</si>
  <si>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</si>
  <si>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</si>
  <si>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</si>
  <si>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</si>
  <si>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</si>
  <si>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</si>
  <si>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</si>
  <si>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</si>
  <si>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</si>
  <si>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</si>
  <si>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</si>
  <si>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</si>
  <si>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</si>
  <si>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</si>
  <si>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</si>
  <si>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</si>
  <si>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</si>
  <si>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</si>
  <si>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</si>
  <si>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</si>
  <si>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</si>
  <si>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</si>
  <si>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</si>
  <si>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</si>
  <si>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</si>
  <si>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</si>
  <si>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</si>
  <si>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</si>
  <si>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</si>
  <si>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</si>
  <si>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</si>
  <si>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</si>
  <si>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</si>
  <si>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</si>
  <si>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</si>
  <si>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</si>
  <si>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</si>
  <si>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</si>
  <si>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</si>
  <si>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</si>
  <si>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</si>
  <si>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</si>
  <si>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</si>
  <si>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</si>
  <si>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</si>
  <si>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</si>
  <si>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</si>
  <si>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</si>
  <si>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</si>
  <si>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</si>
  <si>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</si>
  <si>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</si>
  <si>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</si>
  <si>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</si>
  <si>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</si>
  <si>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</si>
  <si>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</si>
  <si>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</si>
  <si>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</si>
  <si>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</si>
  <si>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</si>
  <si>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</si>
  <si>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</si>
  <si>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</si>
  <si>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</si>
  <si>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</si>
  <si>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</si>
  <si>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</si>
  <si>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</si>
  <si>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</si>
  <si>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</si>
  <si>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</si>
  <si>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</si>
  <si>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</si>
  <si>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</si>
  <si>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</si>
  <si>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</si>
  <si>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</si>
  <si>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</si>
  <si>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</si>
  <si>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</si>
  <si>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</si>
  <si>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</si>
  <si>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</si>
  <si>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</si>
  <si>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</si>
  <si>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</si>
  <si>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</si>
  <si>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</si>
  <si>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</si>
  <si>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</si>
  <si>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</si>
  <si>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</si>
  <si>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</si>
  <si>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</si>
  <si>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</si>
  <si>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</si>
  <si>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</si>
  <si>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</si>
  <si>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</si>
  <si>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</si>
  <si>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</si>
  <si>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</si>
  <si>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</si>
  <si>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</si>
  <si>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</si>
  <si>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</si>
  <si>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</si>
  <si>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</si>
  <si>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</si>
  <si>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</si>
  <si>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</si>
  <si>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</si>
  <si>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</si>
  <si>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</si>
  <si>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</si>
  <si>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</si>
  <si>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</si>
  <si>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</si>
  <si>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</si>
  <si>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</si>
  <si>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</si>
  <si>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</si>
  <si>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</si>
  <si>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</si>
  <si>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</si>
  <si>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</si>
  <si>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</si>
  <si>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</si>
  <si>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</si>
  <si>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</si>
  <si>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</si>
  <si>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</si>
  <si>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</si>
  <si>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</si>
  <si>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</si>
  <si>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</si>
  <si>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</si>
  <si>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</si>
  <si>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</si>
  <si>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</si>
  <si>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</si>
  <si>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</si>
  <si>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</si>
  <si>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</si>
  <si>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</si>
  <si>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</si>
  <si>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</si>
  <si>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</si>
  <si>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</si>
  <si>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</si>
  <si>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</si>
  <si>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</si>
  <si>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</si>
  <si>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</si>
  <si>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</si>
  <si>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</si>
  <si>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</si>
  <si>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</si>
  <si>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</si>
  <si>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</si>
  <si>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</si>
  <si>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</si>
  <si>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</si>
  <si>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</si>
  <si>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</si>
  <si>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</si>
  <si>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</si>
  <si>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</si>
  <si>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</si>
  <si>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</si>
  <si>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</si>
  <si>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</si>
  <si>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</si>
  <si>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</si>
  <si>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</si>
  <si>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</si>
  <si>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</si>
  <si>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</si>
  <si>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</si>
  <si>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</si>
  <si>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</si>
  <si>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</si>
  <si>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</si>
  <si>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</si>
  <si>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</si>
  <si>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</si>
  <si>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</si>
  <si>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</si>
  <si>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</si>
  <si>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</si>
  <si>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</si>
  <si>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</si>
  <si>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</si>
  <si>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</si>
  <si>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</si>
  <si>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</si>
  <si>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</si>
  <si>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</si>
  <si>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</si>
  <si>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</si>
  <si>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</si>
  <si>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</si>
  <si>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</si>
  <si>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</si>
  <si>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</si>
  <si>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</si>
  <si>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</si>
  <si>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</si>
  <si>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</si>
  <si>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</si>
  <si>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</si>
  <si>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</si>
  <si>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</si>
  <si>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</si>
  <si>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</si>
  <si>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</si>
  <si>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</si>
  <si>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</si>
  <si>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</si>
  <si>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</si>
  <si>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</si>
  <si>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</si>
  <si>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</si>
  <si>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</si>
  <si>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</si>
  <si>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</si>
  <si>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</si>
  <si>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</si>
  <si>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</si>
  <si>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</si>
  <si>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</si>
  <si>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</si>
  <si>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</si>
  <si>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</si>
  <si>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</si>
  <si>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</si>
  <si>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</si>
  <si>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</si>
  <si>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</si>
  <si>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</si>
  <si>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</si>
  <si>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</si>
  <si>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</si>
  <si>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</si>
  <si>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</si>
  <si>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</si>
  <si>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</si>
  <si>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</si>
  <si>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</si>
  <si>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</si>
  <si>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</si>
  <si>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</si>
  <si>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</si>
  <si>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</si>
  <si>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</si>
  <si>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</si>
  <si>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</si>
  <si>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</si>
  <si>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</si>
  <si>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</si>
  <si>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</si>
  <si>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</si>
  <si>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</si>
  <si>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</si>
  <si>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</si>
  <si>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</si>
  <si>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</si>
  <si>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</si>
  <si>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</si>
  <si>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</si>
  <si>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</si>
  <si>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</si>
  <si>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</si>
  <si>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</si>
  <si>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</si>
  <si>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</si>
  <si>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</si>
  <si>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</si>
  <si>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</si>
  <si>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</si>
  <si>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</si>
  <si>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</si>
  <si>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</si>
  <si>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</si>
  <si>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</si>
  <si>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</si>
  <si>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</si>
  <si>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</si>
  <si>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</si>
  <si>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</si>
  <si>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</si>
  <si>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</si>
  <si>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</si>
  <si>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</si>
  <si>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</si>
  <si>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</si>
  <si>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</si>
  <si>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</si>
  <si>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</si>
  <si>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</si>
  <si>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</si>
  <si>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</si>
  <si>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</si>
  <si>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</si>
  <si>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</si>
  <si>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</si>
  <si>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</si>
  <si>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</si>
  <si>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</si>
  <si>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</si>
  <si>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</si>
  <si>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</si>
  <si>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</si>
  <si>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</si>
  <si>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</si>
  <si>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</si>
  <si>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</si>
  <si>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</si>
  <si>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</si>
  <si>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</si>
  <si>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</si>
  <si>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</si>
  <si>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</si>
  <si>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</si>
  <si>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</si>
  <si>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</si>
  <si>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</si>
  <si>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</si>
  <si>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</si>
  <si>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</si>
  <si>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</si>
  <si>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</si>
  <si>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</si>
  <si>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</si>
  <si>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</si>
  <si>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</si>
  <si>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</si>
  <si>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</si>
  <si>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</si>
  <si>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</si>
  <si>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</si>
  <si>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</si>
  <si>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</si>
  <si>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</si>
  <si>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</si>
  <si>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</si>
  <si>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</si>
  <si>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</si>
  <si>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</si>
  <si>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</si>
  <si>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</si>
  <si>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</si>
  <si>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</si>
  <si>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</si>
  <si>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</si>
  <si>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</si>
  <si>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</si>
  <si>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</si>
  <si>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</si>
  <si>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</si>
  <si>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</si>
  <si>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</si>
  <si>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</si>
  <si>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</si>
  <si>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</si>
  <si>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</si>
  <si>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</si>
  <si>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</si>
  <si>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</si>
  <si>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</si>
  <si>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</si>
  <si>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</si>
  <si>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</si>
  <si>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</si>
  <si>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</si>
  <si>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</si>
  <si>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</si>
  <si>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</si>
  <si>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</si>
  <si>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</si>
  <si>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</si>
  <si>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</si>
  <si>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</si>
  <si>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</si>
  <si>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</si>
  <si>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</si>
  <si>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</si>
  <si>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</si>
  <si>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</si>
  <si>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</si>
  <si>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</si>
  <si>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</si>
  <si>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</si>
  <si>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</si>
  <si>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</si>
  <si>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</si>
  <si>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</si>
  <si>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</si>
  <si>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</si>
  <si>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</si>
  <si>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</si>
  <si>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</si>
  <si>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</si>
  <si>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</si>
  <si>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</si>
  <si>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</si>
  <si>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</si>
  <si>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</si>
  <si>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</si>
  <si>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</si>
  <si>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</si>
  <si>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</si>
  <si>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</si>
  <si>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</si>
  <si>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</si>
  <si>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</si>
  <si>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</si>
  <si>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</si>
  <si>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</si>
  <si>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</si>
  <si>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</si>
  <si>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</si>
  <si>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</si>
  <si>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</si>
  <si>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</si>
  <si>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</si>
  <si>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</si>
  <si>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</si>
  <si>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</si>
  <si>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</si>
  <si>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</si>
  <si>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</si>
  <si>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</si>
  <si>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</si>
  <si>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</si>
  <si>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</si>
  <si>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</si>
  <si>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</si>
  <si>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</si>
  <si>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</si>
  <si>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</si>
  <si>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</si>
  <si>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</si>
  <si>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</si>
  <si>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</si>
  <si>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</si>
  <si>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</si>
  <si>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</si>
  <si>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</si>
  <si>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</si>
  <si>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</si>
  <si>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</si>
  <si>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</si>
  <si>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</si>
  <si>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</si>
  <si>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</si>
  <si>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</si>
  <si>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</si>
  <si>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</si>
  <si>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</si>
  <si>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</si>
  <si>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</si>
  <si>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</si>
  <si>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</si>
  <si>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</si>
  <si>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</si>
  <si>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</si>
  <si>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</si>
  <si>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</si>
  <si>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</si>
  <si>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</si>
  <si>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</si>
  <si>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</si>
  <si>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</si>
  <si>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</si>
  <si>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</si>
  <si>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</si>
  <si>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</si>
  <si>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</si>
  <si>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</si>
  <si>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</si>
  <si>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</si>
  <si>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</si>
  <si>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</si>
  <si>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</si>
  <si>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</si>
  <si>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</si>
  <si>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</si>
  <si>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</si>
  <si>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</si>
  <si>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</si>
  <si>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</si>
  <si>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</si>
  <si>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</si>
  <si>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</si>
  <si>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</si>
  <si>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</si>
  <si>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</si>
  <si>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</si>
  <si>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</si>
  <si>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</si>
  <si>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</si>
  <si>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</si>
  <si>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</si>
  <si>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</si>
  <si>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</si>
  <si>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</si>
  <si>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</si>
  <si>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</si>
  <si>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</si>
  <si>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</si>
  <si>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</si>
  <si>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</si>
  <si>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</si>
  <si>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</si>
  <si>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</si>
  <si>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</si>
  <si>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</si>
  <si>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</si>
  <si>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</si>
  <si>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</si>
  <si>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</si>
  <si>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</si>
  <si>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</si>
  <si>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</si>
  <si>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</si>
  <si>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</si>
  <si>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</si>
  <si>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</si>
  <si>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</si>
  <si>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</si>
  <si>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</si>
  <si>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</si>
  <si>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</si>
  <si>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</si>
  <si>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</si>
  <si>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</si>
  <si>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</si>
  <si>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</si>
  <si>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</si>
  <si>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</si>
  <si>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</si>
  <si>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</si>
  <si>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</si>
  <si>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</si>
  <si>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</si>
  <si>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</si>
  <si>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</si>
  <si>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</si>
  <si>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</si>
  <si>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</si>
  <si>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</si>
  <si>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</si>
  <si>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</si>
  <si>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</si>
  <si>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</si>
  <si>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</si>
  <si>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</si>
  <si>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</si>
  <si>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</si>
  <si>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</si>
  <si>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</si>
  <si>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</si>
  <si>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</si>
  <si>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</si>
  <si>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</si>
  <si>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</si>
  <si>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</si>
  <si>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</si>
  <si>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</si>
  <si>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</si>
  <si>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</si>
  <si>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</si>
  <si>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</si>
  <si>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</si>
  <si>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</si>
  <si>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</si>
  <si>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</si>
  <si>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</si>
  <si>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</si>
  <si>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</si>
  <si>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</si>
  <si>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</si>
  <si>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</si>
  <si>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</si>
  <si>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</si>
  <si>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</si>
  <si>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</si>
  <si>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</si>
  <si>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</si>
  <si>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</si>
  <si>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</si>
  <si>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</si>
  <si>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</si>
  <si>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</si>
  <si>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</si>
  <si>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</si>
  <si>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</si>
  <si>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</si>
  <si>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</si>
  <si>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</si>
  <si>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</si>
  <si>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</si>
  <si>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</si>
  <si>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</si>
  <si>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</si>
  <si>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</si>
  <si>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</si>
  <si>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</si>
  <si>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</si>
  <si>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</si>
  <si>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</si>
  <si>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</si>
  <si>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</si>
  <si>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</si>
  <si>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</si>
  <si>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</si>
  <si>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</si>
  <si>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</si>
  <si>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</si>
  <si>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</si>
  <si>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</si>
  <si>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</si>
  <si>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</si>
  <si>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</si>
  <si>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</si>
  <si>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</si>
  <si>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</si>
  <si>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</si>
  <si>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</si>
  <si>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</si>
  <si>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</si>
  <si>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</si>
  <si>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</si>
  <si>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</si>
  <si>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</si>
  <si>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</si>
  <si>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</si>
  <si>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</si>
  <si>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</si>
  <si>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</si>
  <si>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</si>
  <si>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</si>
  <si>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</si>
  <si>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</si>
  <si>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</si>
  <si>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</si>
  <si>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</si>
  <si>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</si>
  <si>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</si>
  <si>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</si>
  <si>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</si>
  <si>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</si>
  <si>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</si>
  <si>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</si>
  <si>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</si>
  <si>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</si>
  <si>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</si>
  <si>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</si>
  <si>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</si>
  <si>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</si>
  <si>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</si>
  <si>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</si>
  <si>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</si>
  <si>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</si>
  <si>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</si>
  <si>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</si>
  <si>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</si>
  <si>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</si>
  <si>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</si>
  <si>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</si>
  <si>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</si>
  <si>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</si>
  <si>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</si>
  <si>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</si>
  <si>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</si>
  <si>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</si>
  <si>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</si>
  <si>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</si>
  <si>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</si>
  <si>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</si>
  <si>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</si>
  <si>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</si>
  <si>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</si>
  <si>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</si>
  <si>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</si>
  <si>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</si>
  <si>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</si>
  <si>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</si>
  <si>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</si>
  <si>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</si>
  <si>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</si>
  <si>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</si>
  <si>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</si>
  <si>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</si>
  <si>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</si>
  <si>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</si>
  <si>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</si>
  <si>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</si>
  <si>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</si>
  <si>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</si>
  <si>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</si>
  <si>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</si>
  <si>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</si>
  <si>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</si>
  <si>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</si>
  <si>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</si>
  <si>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</si>
  <si>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</si>
  <si>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</si>
  <si>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</si>
  <si>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</si>
  <si>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</si>
  <si>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</si>
  <si>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</si>
  <si>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</si>
  <si>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</si>
  <si>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</si>
  <si>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</si>
  <si>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</si>
  <si>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</si>
  <si>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</si>
  <si>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</si>
  <si>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</si>
  <si>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</si>
  <si>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</si>
  <si>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</si>
  <si>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</si>
  <si>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</si>
  <si>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</si>
  <si>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</si>
  <si>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</si>
  <si>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</si>
  <si>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</si>
  <si>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</si>
  <si>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</si>
  <si>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</si>
  <si>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</si>
  <si>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</si>
  <si>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</si>
  <si>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</si>
  <si>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</si>
  <si>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</si>
  <si>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</si>
  <si>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</si>
  <si>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</si>
  <si>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</si>
  <si>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</si>
  <si>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</si>
  <si>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</si>
  <si>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</si>
  <si>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</si>
  <si>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</si>
  <si>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</si>
  <si>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</si>
  <si>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</si>
  <si>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</si>
  <si>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</si>
  <si>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</si>
  <si>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</si>
  <si>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</si>
  <si>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</si>
  <si>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</si>
  <si>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</si>
  <si>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</si>
  <si>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</si>
  <si>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</si>
  <si>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</si>
  <si>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</si>
  <si>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</si>
  <si>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</si>
  <si>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</si>
  <si>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</si>
  <si>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</si>
  <si>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</si>
  <si>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</si>
  <si>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</si>
  <si>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</si>
  <si>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</si>
  <si>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</si>
  <si>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</si>
  <si>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</si>
  <si>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</si>
  <si>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</si>
  <si>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</si>
  <si>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</si>
  <si>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</si>
  <si>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</si>
  <si>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</si>
  <si>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</si>
  <si>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</si>
  <si>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</si>
  <si>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</si>
  <si>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</si>
  <si>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</si>
  <si>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</si>
  <si>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</si>
  <si>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</si>
  <si>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</si>
  <si>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</si>
  <si>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</si>
  <si>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</si>
  <si>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</si>
  <si>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</si>
  <si>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</si>
  <si>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</si>
  <si>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</si>
  <si>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</si>
  <si>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</si>
  <si>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</si>
  <si>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</si>
  <si>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</si>
  <si>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</si>
  <si>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</si>
  <si>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</si>
  <si>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</si>
  <si>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</si>
  <si>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</si>
  <si>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</si>
  <si>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</si>
  <si>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</si>
  <si>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</si>
  <si>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</si>
  <si>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</si>
  <si>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</si>
  <si>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</si>
  <si>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</si>
  <si>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</si>
  <si>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</si>
  <si>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</si>
  <si>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</si>
  <si>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</si>
  <si>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</si>
  <si>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</si>
  <si>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</si>
  <si>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</si>
  <si>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</si>
  <si>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</si>
  <si>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</si>
  <si>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</si>
  <si>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</si>
  <si>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</si>
  <si>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</si>
  <si>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</si>
  <si>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</si>
  <si>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</si>
  <si>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</si>
  <si>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</si>
  <si>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</si>
  <si>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</si>
  <si>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</si>
  <si>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</si>
  <si>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</si>
  <si>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</si>
  <si>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</si>
  <si>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</si>
  <si>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</si>
  <si>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</si>
  <si>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</si>
  <si>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</si>
  <si>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</si>
  <si>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</si>
  <si>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</si>
  <si>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</si>
  <si>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</si>
  <si>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</si>
  <si>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</si>
  <si>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</si>
  <si>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</si>
  <si>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</si>
  <si>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</si>
  <si>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</si>
  <si>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</si>
  <si>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</si>
  <si>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</si>
  <si>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</si>
  <si>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</si>
  <si>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</si>
  <si>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</si>
  <si>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</si>
  <si>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</si>
  <si>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</si>
  <si>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</si>
  <si>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</si>
  <si>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</si>
  <si>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</si>
  <si>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</si>
  <si>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</si>
  <si>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</si>
  <si>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</si>
  <si>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</si>
  <si>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</si>
  <si>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</si>
  <si>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</si>
  <si>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</si>
  <si>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</si>
  <si>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</si>
  <si>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</si>
  <si>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</si>
  <si>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</si>
  <si>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</si>
  <si>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</si>
  <si>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</si>
  <si>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</si>
  <si>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</si>
  <si>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</si>
  <si>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</si>
  <si>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</si>
  <si>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</si>
  <si>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</si>
  <si>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</si>
  <si>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</si>
  <si>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</si>
  <si>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</si>
  <si>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</si>
  <si>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</si>
  <si>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</si>
  <si>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</si>
  <si>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</si>
  <si>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</si>
  <si>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</si>
  <si>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</si>
  <si>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</si>
  <si>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</si>
  <si>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</si>
  <si>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</si>
  <si>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</si>
  <si>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</si>
  <si>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</si>
  <si>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</si>
  <si>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</si>
  <si>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</si>
  <si>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</si>
  <si>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</si>
  <si>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</si>
  <si>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</si>
  <si>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</si>
  <si>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</si>
  <si>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</si>
  <si>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</si>
  <si>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</si>
  <si>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</si>
  <si>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</si>
  <si>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</si>
  <si>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</si>
  <si>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</si>
  <si>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</si>
  <si>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</si>
  <si>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</si>
  <si>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</si>
  <si>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</si>
  <si>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</si>
  <si>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</si>
  <si>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</si>
  <si>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</si>
  <si>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</si>
  <si>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</si>
  <si>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</si>
  <si>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</si>
  <si>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</si>
  <si>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</si>
  <si>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</si>
  <si>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</si>
  <si>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</si>
  <si>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</si>
  <si>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</si>
  <si>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</si>
  <si>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</si>
  <si>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</si>
  <si>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</si>
  <si>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</si>
  <si>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</si>
  <si>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</si>
  <si>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</si>
  <si>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</si>
  <si>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</si>
  <si>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</si>
  <si>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</si>
  <si>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</si>
  <si>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</si>
  <si>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</si>
  <si>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</si>
  <si>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</si>
  <si>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</si>
  <si>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</si>
  <si>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</si>
  <si>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</si>
  <si>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</si>
  <si>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</si>
  <si>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</si>
  <si>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</si>
  <si>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</si>
  <si>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</si>
  <si>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</si>
  <si>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</si>
  <si>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</si>
  <si>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</si>
  <si>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</si>
  <si>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</si>
  <si>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</si>
  <si>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</si>
  <si>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</si>
  <si>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</si>
  <si>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</si>
  <si>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</si>
  <si>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</si>
  <si>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</si>
  <si>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</si>
  <si>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</si>
  <si>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</si>
  <si>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</si>
  <si>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</si>
  <si>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</si>
  <si>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</si>
  <si>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</si>
  <si>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</si>
  <si>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</si>
  <si>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</si>
  <si>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</si>
  <si>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</si>
  <si>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</si>
  <si>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</si>
  <si>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</si>
  <si>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</si>
  <si>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</si>
  <si>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</si>
  <si>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</si>
  <si>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</si>
  <si>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</si>
  <si>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</si>
  <si>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</si>
  <si>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</si>
  <si>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</si>
  <si>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</si>
  <si>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</si>
  <si>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</si>
  <si>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</si>
  <si>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</si>
  <si>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</si>
  <si>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</si>
  <si>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</si>
  <si>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</si>
  <si>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</si>
  <si>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</si>
  <si>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</si>
  <si>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</si>
  <si>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</si>
  <si>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</si>
  <si>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</si>
  <si>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</si>
  <si>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</si>
  <si>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</si>
  <si>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</si>
  <si>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</si>
  <si>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</si>
  <si>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</si>
  <si>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</si>
  <si>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</si>
  <si>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</si>
  <si>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</si>
  <si>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</si>
  <si>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</si>
  <si>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</si>
  <si>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</si>
  <si>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</si>
  <si>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</si>
  <si>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</si>
  <si>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</si>
  <si>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</si>
  <si>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</si>
  <si>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</si>
  <si>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</si>
  <si>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</si>
  <si>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</si>
  <si>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</si>
  <si>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</si>
  <si>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</si>
  <si>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</si>
  <si>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</si>
  <si>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</si>
  <si>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</si>
  <si>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</si>
  <si>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</si>
  <si>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</si>
  <si>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</si>
  <si>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</si>
  <si>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</si>
  <si>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</si>
  <si>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</si>
  <si>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</si>
  <si>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</si>
  <si>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</si>
  <si>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</si>
  <si>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</si>
  <si>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</si>
  <si>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</si>
  <si>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</si>
  <si>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</si>
  <si>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</si>
  <si>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</si>
  <si>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</si>
  <si>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</si>
  <si>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</si>
  <si>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</si>
  <si>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</si>
  <si>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</si>
  <si>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</si>
  <si>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</si>
  <si>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</si>
  <si>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</si>
  <si>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</si>
  <si>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</si>
  <si>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</si>
  <si>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</si>
  <si>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</si>
  <si>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</si>
  <si>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</si>
  <si>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</si>
  <si>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</si>
  <si>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</si>
  <si>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</si>
  <si>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</si>
  <si>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</si>
  <si>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</si>
  <si>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</si>
  <si>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</si>
  <si>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</si>
  <si>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</si>
  <si>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</si>
  <si>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</si>
  <si>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</si>
  <si>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</si>
  <si>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</si>
  <si>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</si>
  <si>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</si>
  <si>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</si>
  <si>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</si>
  <si>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</si>
  <si>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</si>
  <si>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</si>
  <si>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</si>
  <si>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</si>
  <si>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</si>
  <si>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</si>
  <si>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</si>
  <si>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</si>
  <si>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</si>
  <si>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</si>
  <si>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</si>
  <si>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</si>
  <si>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</si>
  <si>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</si>
  <si>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</si>
  <si>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</si>
  <si>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</si>
  <si>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</si>
  <si>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</si>
  <si>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</si>
  <si>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</si>
  <si>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</si>
  <si>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</si>
  <si>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</si>
  <si>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</si>
  <si>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</si>
  <si>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</si>
  <si>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</si>
  <si>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</si>
  <si>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</si>
  <si>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</si>
  <si>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</si>
  <si>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</si>
  <si>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</si>
  <si>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</si>
  <si>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</si>
  <si>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</si>
  <si>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</si>
  <si>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</si>
  <si>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</si>
  <si>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</si>
  <si>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</si>
  <si>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</si>
  <si>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</si>
  <si>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</si>
  <si>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</si>
  <si>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</si>
  <si>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</si>
  <si>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</si>
  <si>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</si>
  <si>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</si>
  <si>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</si>
  <si>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</si>
  <si>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</si>
  <si>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</si>
  <si>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</si>
  <si>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</si>
  <si>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</si>
  <si>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</si>
  <si>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</si>
  <si>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</si>
  <si>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</si>
  <si>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</si>
  <si>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</si>
  <si>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</si>
  <si>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</si>
  <si>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</si>
  <si>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</si>
  <si>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</si>
  <si>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</si>
  <si>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</si>
  <si>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</si>
  <si>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</si>
  <si>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</si>
  <si>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</si>
  <si>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</si>
  <si>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</si>
  <si>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</si>
  <si>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</si>
  <si>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</si>
  <si>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</si>
  <si>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</si>
  <si>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</si>
  <si>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</si>
  <si>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</si>
  <si>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</si>
  <si>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</si>
  <si>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</si>
  <si>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</si>
  <si>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</si>
  <si>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</si>
  <si>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</si>
  <si>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</si>
  <si>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</si>
  <si>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</si>
  <si>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</si>
  <si>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</si>
  <si>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</si>
  <si>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</si>
  <si>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</si>
  <si>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</si>
  <si>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</si>
  <si>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</si>
  <si>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</si>
  <si>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</si>
  <si>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</si>
  <si>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</si>
  <si>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</si>
  <si>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</si>
  <si>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</si>
  <si>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</si>
  <si>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</si>
  <si>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</si>
  <si>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</si>
  <si>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</si>
  <si>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</si>
  <si>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</si>
  <si>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</si>
  <si>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</si>
  <si>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</si>
  <si>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</si>
  <si>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</si>
  <si>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</si>
  <si>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</si>
  <si>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</si>
  <si>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</si>
  <si>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</si>
  <si>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</si>
  <si>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</si>
  <si>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</si>
  <si>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</si>
  <si>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</si>
  <si>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</si>
  <si>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</si>
  <si>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</si>
  <si>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</si>
  <si>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</si>
  <si>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</si>
  <si>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</si>
  <si>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</si>
  <si>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</si>
  <si>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</si>
  <si>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</si>
  <si>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</si>
  <si>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</si>
  <si>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</si>
  <si>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</si>
  <si>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</si>
  <si>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</si>
  <si>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</si>
  <si>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</si>
  <si>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</si>
  <si>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</si>
  <si>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</si>
  <si>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</si>
  <si>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</si>
  <si>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</si>
  <si>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</si>
  <si>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</si>
  <si>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</si>
  <si>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</si>
  <si>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</si>
  <si>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</si>
  <si>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</si>
  <si>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</si>
  <si>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</si>
  <si>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</si>
  <si>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</si>
  <si>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</si>
  <si>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</si>
  <si>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</si>
  <si>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</si>
  <si>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</si>
  <si>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</si>
  <si>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</si>
  <si>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</si>
  <si>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</si>
  <si>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</si>
  <si>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</si>
  <si>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</si>
  <si>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</si>
  <si>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</si>
  <si>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</si>
  <si>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</si>
  <si>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</si>
  <si>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</si>
  <si>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</si>
  <si>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</si>
  <si>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</si>
  <si>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</si>
  <si>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</si>
  <si>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</si>
  <si>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</si>
  <si>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</si>
  <si>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</si>
  <si>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</si>
  <si>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</si>
  <si>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</si>
  <si>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</si>
  <si>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</si>
  <si>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</si>
  <si>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</si>
  <si>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</si>
  <si>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</si>
  <si>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</si>
  <si>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</si>
  <si>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</si>
  <si>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</si>
  <si>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</si>
  <si>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</si>
  <si>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</si>
  <si>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</si>
  <si>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</si>
  <si>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</si>
  <si>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</si>
  <si>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</si>
  <si>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</si>
  <si>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</si>
  <si>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</si>
  <si>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</si>
  <si>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</si>
  <si>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</si>
  <si>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</si>
  <si>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</si>
  <si>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</si>
  <si>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</si>
  <si>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</si>
  <si>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</si>
  <si>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</si>
  <si>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</si>
  <si>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</si>
  <si>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</si>
  <si>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</si>
  <si>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</si>
  <si>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</si>
  <si>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</si>
  <si>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</si>
  <si>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</si>
  <si>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</si>
  <si>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</si>
  <si>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</si>
  <si>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</si>
  <si>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</si>
  <si>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</si>
  <si>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</si>
  <si>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</si>
  <si>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</si>
  <si>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</si>
  <si>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</si>
  <si>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</si>
  <si>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</si>
  <si>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</si>
  <si>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</si>
  <si>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</si>
  <si>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</si>
  <si>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</si>
  <si>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</si>
  <si>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</si>
  <si>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</si>
  <si>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</si>
  <si>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</si>
  <si>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</si>
  <si>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</si>
  <si>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</si>
  <si>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</si>
  <si>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</si>
  <si>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</si>
  <si>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</si>
  <si>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</si>
  <si>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</si>
  <si>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</si>
  <si>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</si>
  <si>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</si>
  <si>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</si>
  <si>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</si>
  <si>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</si>
  <si>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</si>
  <si>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</si>
  <si>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</si>
  <si>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</si>
  <si>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</si>
  <si>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</si>
  <si>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</si>
  <si>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</si>
  <si>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</si>
  <si>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</si>
  <si>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</si>
  <si>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</si>
  <si>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</si>
  <si>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</si>
  <si>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</si>
  <si>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</si>
  <si>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</si>
  <si>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</si>
  <si>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</si>
  <si>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</si>
  <si>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</si>
  <si>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</si>
  <si>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</si>
  <si>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</si>
  <si>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</si>
  <si>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</si>
  <si>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</si>
  <si>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</si>
  <si>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</si>
  <si>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</si>
  <si>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</si>
  <si>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</si>
  <si>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</si>
  <si>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</si>
  <si>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</si>
  <si>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</si>
  <si>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</si>
  <si>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</si>
  <si>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</si>
  <si>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</si>
  <si>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</si>
  <si>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</si>
  <si>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</si>
  <si>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</si>
  <si>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</si>
  <si>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</si>
  <si>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</si>
  <si>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</si>
  <si>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</si>
  <si>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</si>
  <si>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</si>
  <si>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</si>
  <si>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</si>
  <si>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</si>
  <si>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</si>
  <si>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</si>
  <si>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</si>
  <si>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</si>
  <si>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</si>
  <si>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</si>
  <si>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</si>
  <si>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</si>
  <si>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</si>
  <si>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</si>
  <si>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</si>
  <si>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</si>
  <si>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</si>
  <si>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</si>
  <si>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</si>
  <si>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</si>
  <si>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</si>
  <si>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</si>
  <si>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</si>
  <si>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</si>
  <si>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</si>
  <si>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</si>
  <si>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</si>
  <si>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</si>
  <si>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</si>
  <si>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</si>
  <si>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</si>
  <si>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</si>
  <si>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</si>
  <si>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</si>
  <si>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</si>
  <si>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</si>
  <si>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</si>
  <si>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</si>
  <si>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</si>
  <si>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</si>
  <si>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</si>
  <si>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</si>
  <si>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</si>
  <si>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</si>
  <si>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</si>
  <si>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</si>
  <si>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</si>
  <si>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</si>
  <si>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</si>
  <si>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</si>
  <si>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</si>
  <si>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</si>
  <si>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</si>
  <si>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</si>
  <si>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</si>
  <si>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</si>
  <si>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</si>
  <si>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</si>
  <si>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</si>
  <si>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</si>
  <si>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</si>
  <si>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</si>
  <si>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</si>
  <si>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</si>
  <si>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</si>
  <si>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</si>
  <si>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</si>
  <si>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</si>
  <si>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</si>
  <si>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</si>
  <si>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</si>
  <si>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</si>
  <si>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</si>
  <si>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</si>
  <si>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</si>
  <si>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</si>
  <si>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</si>
  <si>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</si>
  <si>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</si>
  <si>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</si>
  <si>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</si>
  <si>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</si>
  <si>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</si>
  <si>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</si>
  <si>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</si>
  <si>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</si>
  <si>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</si>
  <si>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</si>
  <si>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</si>
  <si>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</si>
  <si>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</si>
  <si>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</si>
  <si>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</si>
  <si>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</si>
  <si>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</si>
  <si>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</si>
  <si>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</si>
  <si>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</si>
  <si>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</si>
  <si>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</si>
  <si>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</si>
  <si>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</si>
  <si>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</si>
  <si>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</si>
  <si>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</si>
  <si>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</si>
  <si>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</si>
  <si>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</si>
  <si>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</si>
  <si>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</si>
  <si>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</si>
  <si>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</si>
  <si>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</si>
  <si>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</si>
  <si>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</si>
  <si>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</si>
  <si>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</si>
  <si>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</si>
  <si>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</si>
  <si>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</si>
  <si>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</si>
  <si>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</si>
  <si>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</si>
  <si>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</si>
  <si>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</si>
  <si>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</si>
  <si>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</si>
  <si>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</si>
  <si>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</si>
  <si>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</si>
  <si>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</si>
  <si>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</si>
  <si>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</si>
  <si>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</si>
  <si>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</si>
  <si>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</si>
  <si>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</si>
  <si>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</si>
  <si>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</si>
  <si>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</si>
  <si>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</si>
  <si>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</si>
  <si>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</si>
  <si>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</si>
  <si>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</si>
  <si>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</si>
  <si>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</si>
  <si>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</si>
  <si>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</si>
  <si>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</si>
  <si>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</si>
  <si>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</si>
  <si>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</si>
  <si>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</si>
  <si>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</si>
  <si>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</si>
  <si>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</si>
  <si>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</si>
  <si>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</si>
  <si>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</si>
  <si>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</si>
  <si>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</si>
  <si>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</si>
  <si>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</si>
  <si>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</si>
  <si>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</si>
  <si>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</si>
  <si>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</si>
  <si>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</si>
  <si>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</si>
  <si>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</si>
  <si>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</si>
  <si>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</si>
  <si>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</si>
  <si>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</si>
  <si>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</si>
  <si>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</si>
  <si>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</si>
  <si>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</si>
  <si>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</si>
  <si>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</si>
  <si>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</si>
  <si>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</si>
  <si>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</si>
  <si>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</si>
  <si>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</si>
  <si>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</si>
  <si>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</si>
  <si>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</si>
  <si>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</si>
  <si>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</si>
  <si>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</si>
  <si>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</si>
  <si>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</si>
  <si>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</si>
  <si>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</si>
  <si>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</si>
  <si>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</si>
  <si>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</si>
  <si>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</si>
  <si>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</si>
  <si>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</si>
  <si>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</si>
  <si>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</si>
  <si>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</si>
  <si>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</si>
  <si>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</si>
  <si>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</si>
  <si>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</si>
  <si>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</si>
  <si>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</si>
  <si>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</si>
  <si>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</si>
  <si>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</si>
  <si>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</si>
  <si>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</si>
  <si>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</si>
  <si>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</si>
  <si>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</si>
  <si>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</si>
  <si>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</si>
  <si>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</si>
  <si>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</si>
  <si>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</si>
  <si>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</si>
  <si>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</si>
  <si>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</si>
  <si>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</si>
  <si>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</si>
  <si>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</si>
  <si>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</si>
  <si>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</si>
  <si>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</si>
  <si>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</si>
  <si>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</si>
  <si>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</si>
  <si>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</si>
  <si>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</si>
  <si>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</si>
  <si>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</si>
  <si>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</si>
  <si>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</si>
  <si>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</si>
  <si>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</si>
  <si>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</si>
  <si>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</si>
  <si>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</si>
  <si>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</si>
  <si>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</si>
  <si>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</si>
  <si>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</si>
  <si>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</si>
  <si>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</si>
  <si>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</si>
  <si>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</si>
  <si>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</si>
  <si>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</si>
  <si>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</si>
  <si>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</si>
  <si>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</si>
  <si>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</si>
  <si>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</si>
  <si>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</si>
  <si>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</si>
  <si>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</si>
  <si>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</si>
  <si>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</si>
  <si>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</si>
  <si>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</si>
  <si>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</si>
  <si>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</si>
  <si>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</si>
  <si>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</si>
  <si>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</si>
  <si>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</si>
  <si>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</si>
  <si>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</si>
  <si>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</si>
  <si>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</si>
  <si>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</si>
  <si>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</si>
  <si>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</si>
  <si>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</si>
  <si>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</si>
  <si>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</si>
  <si>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</si>
  <si>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</si>
  <si>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</si>
  <si>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</si>
  <si>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</si>
  <si>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</si>
  <si>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</si>
  <si>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</si>
  <si>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</si>
  <si>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</si>
  <si>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</si>
  <si>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</si>
  <si>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</si>
  <si>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</si>
  <si>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</si>
  <si>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</si>
  <si>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</si>
  <si>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</si>
  <si>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</si>
  <si>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</si>
  <si>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</si>
  <si>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</si>
  <si>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</si>
  <si>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</si>
  <si>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</si>
  <si>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</si>
  <si>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</si>
  <si>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</si>
  <si>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</si>
  <si>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</si>
  <si>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</si>
  <si>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</si>
  <si>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</si>
  <si>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</si>
  <si>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</si>
  <si>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</si>
  <si>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</si>
  <si>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</si>
  <si>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</si>
  <si>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</si>
  <si>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</si>
  <si>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</si>
  <si>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</si>
  <si>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</si>
  <si>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</si>
  <si>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</si>
  <si>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</si>
  <si>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</si>
  <si>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</si>
  <si>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</si>
  <si>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</si>
  <si>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</si>
  <si>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</si>
  <si>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</si>
  <si>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</si>
  <si>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</si>
  <si>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</si>
  <si>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</si>
  <si>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</si>
  <si>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</si>
  <si>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</si>
  <si>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</si>
  <si>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</si>
  <si>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</si>
  <si>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</si>
  <si>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</si>
  <si>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</si>
  <si>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</si>
  <si>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</si>
  <si>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</si>
  <si>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</si>
  <si>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</si>
  <si>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</si>
  <si>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</si>
  <si>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</si>
  <si>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</si>
  <si>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</si>
  <si>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</si>
  <si>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</si>
  <si>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</si>
  <si>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</si>
  <si>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</si>
  <si>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</si>
  <si>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</si>
  <si>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</si>
  <si>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</si>
  <si>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</si>
  <si>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</si>
  <si>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</si>
  <si>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</si>
  <si>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</si>
  <si>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</si>
  <si>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</si>
  <si>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</si>
  <si>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</si>
  <si>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</si>
  <si>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</si>
  <si>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</si>
  <si>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</si>
  <si>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</si>
  <si>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</si>
  <si>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</si>
  <si>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</si>
  <si>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</si>
  <si>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</si>
  <si>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</si>
  <si>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</si>
  <si>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</si>
  <si>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</si>
  <si>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</si>
  <si>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</si>
  <si>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</si>
  <si>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</si>
  <si>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</si>
  <si>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</si>
  <si>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</si>
  <si>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</si>
  <si>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</si>
  <si>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</si>
  <si>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</si>
  <si>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</si>
  <si>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</si>
  <si>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</si>
  <si>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</si>
  <si>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</si>
  <si>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</si>
  <si>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</si>
  <si>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</si>
  <si>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</si>
  <si>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</si>
  <si>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</si>
  <si>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</si>
  <si>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</si>
  <si>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</si>
  <si>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</si>
  <si>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</si>
  <si>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</si>
  <si>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</si>
  <si>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</si>
  <si>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</si>
  <si>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</si>
  <si>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</si>
  <si>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</si>
  <si>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</si>
  <si>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</si>
  <si>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</si>
  <si>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</si>
  <si>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</si>
  <si>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</si>
  <si>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</si>
  <si>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</si>
  <si>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</si>
  <si>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</si>
  <si>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</si>
  <si>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</si>
  <si>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</si>
  <si>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</si>
  <si>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</si>
  <si>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</si>
  <si>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</si>
  <si>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</si>
  <si>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</si>
  <si>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</si>
  <si>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</si>
  <si>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</si>
  <si>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</si>
  <si>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</si>
  <si>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</si>
  <si>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</si>
  <si>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</si>
  <si>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</si>
  <si>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</si>
  <si>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</si>
  <si>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</si>
  <si>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</si>
  <si>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</si>
  <si>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</si>
  <si>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</si>
  <si>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</si>
  <si>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</si>
  <si>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</si>
  <si>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</si>
  <si>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</si>
  <si>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</si>
  <si>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</si>
  <si>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</si>
  <si>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</si>
  <si>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</si>
  <si>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</si>
  <si>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</si>
  <si>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</si>
  <si>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</si>
  <si>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</si>
  <si>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</si>
  <si>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</si>
  <si>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</si>
  <si>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</si>
  <si>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</si>
  <si>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</si>
  <si>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</si>
  <si>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</si>
  <si>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</si>
  <si>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</si>
  <si>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</si>
  <si>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</si>
  <si>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</si>
  <si>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</si>
  <si>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</si>
  <si>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</si>
  <si>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</si>
  <si>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</si>
  <si>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</si>
  <si>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</si>
  <si>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</si>
  <si>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</si>
  <si>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</si>
  <si>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</si>
  <si>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</si>
  <si>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</si>
  <si>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</si>
  <si>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</si>
  <si>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</si>
  <si>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</si>
  <si>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</si>
  <si>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</si>
  <si>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</si>
  <si>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</si>
  <si>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</si>
  <si>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</si>
  <si>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</si>
  <si>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</si>
  <si>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</si>
  <si>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</si>
  <si>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</si>
  <si>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</si>
  <si>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</si>
  <si>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</si>
  <si>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</si>
  <si>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</si>
  <si>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</si>
  <si>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</si>
  <si>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</si>
  <si>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</si>
  <si>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</si>
  <si>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</si>
  <si>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</si>
  <si>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</si>
  <si>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</si>
  <si>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</si>
  <si>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</si>
  <si>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</si>
  <si>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</si>
  <si>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</si>
  <si>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</si>
  <si>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</si>
  <si>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</si>
  <si>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</si>
  <si>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</si>
  <si>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</si>
  <si>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</si>
  <si>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</si>
  <si>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</si>
  <si>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</si>
  <si>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</si>
  <si>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</si>
  <si>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</si>
  <si>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</si>
  <si>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</si>
  <si>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</si>
  <si>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</si>
  <si>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</si>
  <si>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</si>
  <si>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</si>
  <si>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</si>
  <si>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</si>
  <si>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</si>
  <si>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</si>
  <si>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</si>
  <si>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</si>
  <si>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</si>
  <si>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</si>
  <si>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</si>
  <si>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</si>
  <si>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</si>
  <si>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</si>
  <si>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</si>
  <si>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</si>
  <si>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</si>
  <si>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</si>
  <si>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</si>
  <si>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</si>
  <si>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</si>
  <si>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</si>
  <si>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</si>
  <si>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</si>
  <si>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</si>
  <si>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</si>
  <si>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</si>
  <si>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</si>
  <si>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</si>
  <si>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</si>
  <si>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</si>
  <si>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</si>
  <si>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</si>
  <si>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</si>
  <si>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</si>
  <si>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</si>
  <si>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</si>
  <si>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</si>
  <si>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</si>
  <si>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</si>
  <si>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</si>
  <si>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</si>
  <si>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</si>
  <si>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</si>
  <si>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</si>
  <si>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</si>
  <si>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</si>
  <si>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</si>
  <si>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</si>
  <si>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</si>
  <si>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</si>
  <si>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</si>
  <si>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</si>
  <si>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</si>
  <si>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</si>
  <si>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</si>
  <si>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</si>
  <si>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</si>
  <si>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</si>
  <si>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</si>
  <si>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</si>
  <si>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</si>
  <si>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</si>
  <si>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</si>
  <si>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</si>
  <si>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</si>
  <si>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</si>
  <si>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</si>
  <si>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</si>
  <si>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</si>
  <si>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</si>
  <si>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</si>
  <si>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</si>
  <si>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</si>
  <si>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</si>
  <si>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</si>
  <si>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</si>
  <si>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</si>
  <si>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</si>
  <si>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</si>
  <si>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</si>
  <si>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</si>
  <si>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</si>
  <si>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</si>
  <si>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</si>
  <si>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</si>
  <si>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</si>
  <si>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</si>
  <si>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</si>
  <si>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</si>
  <si>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</si>
  <si>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</si>
  <si>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</si>
  <si>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</si>
  <si>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</si>
  <si>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</si>
  <si>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</si>
  <si>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</si>
  <si>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</si>
  <si>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</si>
  <si>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</si>
  <si>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</si>
  <si>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</si>
  <si>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</si>
  <si>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</si>
  <si>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</si>
  <si>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</si>
  <si>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</si>
  <si>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</si>
  <si>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</si>
  <si>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</si>
  <si>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</si>
  <si>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</si>
  <si>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</si>
  <si>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</si>
  <si>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</si>
  <si>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</si>
  <si>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</si>
  <si>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</si>
  <si>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</si>
  <si>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</si>
  <si>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</si>
  <si>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</si>
  <si>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</si>
  <si>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</si>
  <si>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</si>
  <si>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</si>
  <si>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</si>
  <si>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</si>
  <si>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</si>
  <si>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</si>
  <si>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</si>
  <si>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</si>
  <si>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</si>
  <si>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</si>
  <si>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</si>
  <si>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</si>
  <si>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</si>
  <si>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</si>
  <si>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</si>
  <si>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</si>
  <si>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</si>
  <si>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</si>
  <si>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</si>
  <si>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</si>
  <si>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</si>
  <si>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</si>
  <si>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</si>
  <si>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</si>
  <si>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</si>
  <si>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</si>
  <si>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</si>
  <si>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</si>
  <si>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</si>
  <si>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</si>
  <si>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</si>
  <si>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</si>
  <si>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</si>
  <si>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</si>
  <si>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</si>
  <si>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</si>
  <si>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</si>
  <si>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</si>
  <si>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</si>
  <si>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</si>
  <si>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</si>
  <si>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</si>
  <si>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</si>
  <si>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</si>
  <si>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</si>
  <si>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</si>
  <si>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</si>
  <si>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</si>
  <si>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</si>
  <si>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</si>
  <si>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</si>
  <si>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</si>
  <si>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</si>
  <si>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</si>
  <si>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</si>
  <si>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</si>
  <si>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</si>
  <si>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</si>
  <si>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</si>
  <si>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</si>
  <si>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</si>
  <si>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</si>
  <si>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</si>
  <si>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</si>
  <si>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</si>
  <si>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</si>
  <si>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</si>
  <si>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</si>
  <si>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</si>
  <si>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</si>
  <si>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</si>
  <si>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</si>
  <si>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</si>
  <si>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</si>
  <si>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</si>
  <si>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</si>
  <si>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</si>
  <si>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</si>
  <si>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</si>
  <si>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</si>
  <si>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</si>
  <si>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</si>
  <si>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</si>
  <si>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</si>
  <si>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</si>
  <si>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</si>
  <si>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</si>
  <si>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</si>
  <si>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</si>
  <si>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</si>
  <si>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</si>
  <si>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</si>
  <si>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</si>
  <si>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</si>
  <si>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</si>
  <si>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</si>
  <si>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</si>
  <si>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</si>
  <si>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</si>
  <si>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</si>
  <si>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</si>
  <si>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</si>
  <si>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</si>
  <si>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</si>
  <si>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</si>
  <si>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</si>
  <si>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</si>
  <si>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</si>
  <si>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</si>
  <si>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</si>
  <si>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</si>
  <si>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</si>
  <si>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</si>
  <si>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</si>
  <si>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</si>
  <si>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</si>
  <si>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</si>
  <si>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</si>
  <si>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</si>
  <si>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</si>
  <si>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</si>
  <si>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</si>
  <si>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</si>
  <si>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</si>
  <si>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</si>
  <si>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</si>
  <si>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</si>
  <si>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</si>
  <si>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</si>
  <si>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</si>
  <si>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</si>
  <si>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</si>
  <si>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</si>
  <si>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</si>
  <si>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</si>
  <si>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</si>
  <si>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</si>
  <si>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</si>
  <si>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</si>
  <si>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</si>
  <si>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</si>
  <si>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</si>
  <si>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</si>
  <si>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</si>
  <si>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</si>
  <si>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</si>
  <si>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</si>
  <si>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</si>
  <si>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</si>
  <si>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</si>
  <si>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</si>
  <si>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</si>
  <si>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</si>
  <si>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</si>
  <si>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</si>
  <si>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</si>
  <si>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</si>
  <si>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</si>
  <si>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</si>
  <si>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</si>
  <si>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</si>
  <si>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</si>
  <si>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</si>
  <si>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</si>
  <si>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</si>
  <si>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</si>
  <si>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</si>
  <si>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</si>
  <si>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</si>
  <si>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</si>
  <si>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</si>
  <si>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</si>
  <si>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</si>
  <si>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</si>
  <si>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</si>
  <si>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</si>
  <si>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</si>
  <si>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</si>
  <si>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</si>
  <si>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</si>
  <si>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</si>
  <si>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</si>
  <si>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</si>
  <si>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</si>
  <si>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</si>
  <si>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</si>
  <si>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</si>
  <si>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</si>
  <si>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</si>
  <si>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</si>
  <si>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</si>
  <si>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</si>
  <si>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</si>
  <si>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</si>
  <si>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</si>
  <si>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</si>
  <si>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</si>
  <si>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</si>
  <si>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</si>
  <si>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</si>
  <si>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</si>
  <si>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</si>
  <si>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</si>
  <si>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</si>
  <si>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</si>
  <si>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</si>
  <si>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</si>
  <si>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</si>
  <si>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</si>
  <si>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</si>
  <si>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</si>
  <si>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</si>
  <si>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</si>
  <si>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</si>
  <si>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</si>
  <si>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</si>
  <si>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</si>
  <si>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</si>
  <si>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</si>
  <si>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</si>
  <si>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</si>
  <si>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</si>
  <si>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</si>
  <si>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</si>
  <si>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</si>
  <si>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</si>
  <si>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</si>
  <si>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</si>
  <si>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</si>
  <si>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</si>
  <si>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</si>
  <si>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</si>
  <si>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</si>
  <si>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</si>
  <si>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</si>
  <si>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</si>
  <si>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</si>
  <si>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</si>
  <si>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</si>
  <si>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</si>
  <si>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</si>
  <si>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</si>
  <si>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</si>
  <si>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</si>
  <si>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</si>
  <si>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</si>
  <si>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</si>
  <si>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</si>
  <si>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</si>
  <si>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</si>
  <si>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</si>
  <si>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</si>
  <si>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</si>
  <si>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</si>
  <si>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</si>
  <si>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</si>
  <si>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</si>
  <si>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</si>
  <si>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</si>
  <si>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</si>
  <si>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</si>
  <si>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</si>
  <si>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</si>
  <si>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</si>
  <si>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</si>
  <si>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</si>
  <si>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</si>
  <si>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</si>
  <si>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</si>
  <si>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</si>
  <si>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</si>
  <si>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</si>
  <si>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</si>
  <si>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</si>
  <si>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</si>
  <si>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</si>
  <si>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</si>
  <si>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</si>
  <si>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</si>
  <si>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</si>
  <si>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</si>
  <si>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</si>
  <si>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</si>
  <si>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</si>
  <si>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</si>
  <si>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</si>
  <si>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</si>
  <si>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</si>
  <si>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</si>
  <si>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</si>
  <si>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</si>
  <si>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</si>
  <si>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</si>
  <si>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</si>
  <si>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</si>
  <si>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</si>
  <si>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</si>
  <si>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</si>
  <si>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</si>
  <si>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</si>
  <si>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</si>
  <si>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</si>
  <si>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</si>
  <si>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</si>
  <si>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</si>
  <si>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</si>
  <si>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</si>
  <si>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</si>
  <si>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</si>
  <si>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</si>
  <si>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</si>
  <si>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</si>
  <si>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</si>
  <si>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</si>
  <si>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</si>
  <si>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</si>
  <si>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</si>
  <si>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</si>
  <si>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</si>
  <si>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</si>
  <si>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</si>
  <si>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</si>
  <si>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</si>
  <si>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</si>
  <si>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</si>
  <si>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</si>
  <si>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</si>
  <si>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</si>
  <si>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</si>
  <si>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</si>
  <si>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</si>
  <si>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</si>
  <si>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</si>
  <si>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</si>
  <si>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</si>
  <si>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</si>
  <si>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</si>
  <si>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</si>
  <si>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</si>
  <si>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</si>
  <si>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</si>
  <si>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</si>
  <si>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</si>
  <si>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</si>
  <si>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</si>
  <si>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</si>
  <si>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</si>
  <si>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</si>
  <si>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</si>
  <si>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</si>
  <si>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</si>
  <si>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</si>
  <si>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</si>
  <si>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</si>
  <si>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</si>
  <si>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</si>
  <si>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</si>
  <si>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</si>
  <si>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</si>
  <si>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</si>
  <si>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</si>
  <si>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</si>
  <si>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</si>
  <si>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</si>
  <si>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</si>
  <si>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</si>
  <si>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</si>
  <si>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</si>
  <si>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</si>
  <si>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</si>
  <si>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</si>
  <si>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</si>
  <si>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</si>
  <si>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</si>
  <si>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</si>
  <si>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</si>
  <si>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</si>
  <si>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</si>
  <si>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</si>
  <si>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</si>
  <si>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</si>
  <si>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</si>
  <si>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</si>
  <si>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</si>
  <si>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</si>
  <si>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</si>
  <si>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</si>
  <si>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</si>
  <si>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</si>
  <si>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</si>
  <si>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</si>
  <si>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</si>
  <si>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</si>
  <si>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</si>
  <si>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</si>
  <si>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</si>
  <si>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</si>
  <si>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</si>
  <si>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</si>
  <si>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</si>
  <si>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</si>
  <si>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</si>
  <si>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</si>
  <si>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</si>
  <si>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</si>
  <si>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</si>
  <si>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</si>
  <si>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</si>
  <si>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</si>
  <si>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</si>
  <si>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</si>
  <si>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</si>
  <si>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</si>
  <si>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</si>
  <si>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</si>
  <si>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</si>
  <si>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</si>
  <si>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</si>
  <si>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</si>
  <si>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</si>
  <si>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</si>
  <si>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</si>
  <si>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</si>
  <si>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</si>
  <si>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</si>
  <si>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</si>
  <si>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</si>
  <si>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</si>
  <si>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</si>
  <si>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</si>
  <si>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</si>
  <si>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</si>
  <si>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</si>
  <si>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</si>
  <si>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</si>
  <si>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</si>
  <si>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</si>
  <si>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</si>
  <si>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</si>
  <si>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</si>
  <si>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</si>
  <si>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</si>
  <si>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</si>
  <si>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</si>
  <si>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</si>
  <si>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</si>
  <si>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</si>
  <si>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</si>
  <si>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</si>
  <si>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</si>
  <si>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</si>
  <si>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</si>
  <si>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</si>
  <si>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</si>
  <si>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</si>
  <si>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</si>
  <si>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</si>
  <si>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</si>
  <si>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</si>
  <si>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</si>
  <si>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</si>
  <si>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</si>
  <si>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</si>
  <si>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</si>
  <si>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</si>
  <si>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</si>
  <si>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</si>
  <si>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</si>
  <si>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</si>
  <si>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</si>
  <si>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</si>
  <si>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</si>
  <si>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</si>
  <si>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</si>
  <si>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</si>
  <si>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</si>
  <si>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</si>
  <si>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</si>
  <si>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</si>
  <si>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</si>
  <si>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</si>
  <si>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</si>
  <si>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</si>
  <si>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</si>
  <si>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</si>
  <si>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</si>
  <si>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</si>
  <si>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</si>
  <si>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</si>
  <si>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</si>
  <si>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</si>
  <si>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</si>
  <si>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</si>
  <si>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</si>
  <si>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</si>
  <si>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</si>
  <si>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</si>
  <si>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</si>
  <si>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</si>
  <si>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</si>
  <si>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</si>
  <si>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</si>
  <si>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</si>
  <si>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</si>
  <si>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</si>
  <si>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</si>
  <si>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</si>
  <si>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</si>
  <si>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</si>
  <si>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</si>
  <si>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</si>
  <si>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</si>
  <si>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</si>
  <si>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</si>
  <si>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</si>
  <si>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</si>
  <si>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</si>
  <si>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</si>
  <si>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</si>
  <si>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</si>
  <si>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</si>
  <si>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</si>
  <si>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</si>
  <si>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</si>
  <si>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</si>
  <si>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</si>
  <si>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</si>
  <si>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</si>
  <si>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</si>
  <si>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</si>
  <si>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</si>
  <si>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</si>
  <si>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</si>
  <si>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</si>
  <si>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</si>
  <si>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</si>
  <si>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</si>
  <si>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</si>
  <si>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</si>
  <si>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</si>
  <si>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</si>
  <si>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</si>
  <si>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</si>
  <si>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</si>
  <si>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</si>
  <si>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</si>
  <si>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</si>
  <si>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</si>
  <si>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</si>
  <si>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</si>
  <si>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</si>
  <si>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</si>
  <si>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</si>
  <si>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</si>
  <si>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</si>
  <si>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</si>
  <si>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</si>
  <si>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</si>
  <si>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</si>
  <si>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</si>
  <si>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</si>
  <si>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</si>
  <si>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</si>
  <si>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</si>
  <si>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</si>
  <si>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</si>
  <si>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</si>
  <si>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</si>
  <si>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</si>
  <si>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</si>
  <si>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</si>
  <si>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</si>
  <si>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</si>
  <si>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</si>
  <si>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</si>
  <si>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</si>
  <si>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</si>
  <si>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</si>
  <si>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</si>
  <si>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</si>
  <si>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</si>
  <si>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</si>
  <si>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</si>
  <si>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</si>
  <si>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</si>
  <si>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</si>
  <si>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</si>
  <si>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</si>
  <si>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</si>
  <si>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</si>
  <si>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</si>
  <si>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</si>
  <si>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</si>
  <si>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</si>
  <si>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</si>
  <si>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</si>
  <si>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</si>
  <si>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</si>
  <si>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</si>
  <si>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</si>
  <si>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</si>
  <si>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</si>
  <si>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</si>
  <si>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</si>
  <si>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</si>
  <si>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</si>
  <si>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</si>
  <si>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</si>
  <si>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</si>
  <si>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</si>
  <si>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</si>
  <si>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</si>
  <si>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</si>
  <si>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</si>
  <si>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</si>
  <si>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</si>
  <si>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</si>
  <si>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</si>
  <si>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</si>
  <si>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</si>
  <si>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</si>
  <si>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</si>
  <si>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</si>
  <si>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</si>
  <si>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</si>
  <si>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</si>
  <si>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</si>
  <si>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</si>
  <si>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</si>
  <si>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</si>
  <si>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</si>
  <si>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</si>
  <si>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</si>
  <si>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</si>
  <si>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</si>
  <si>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</si>
  <si>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</si>
  <si>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</si>
  <si>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</si>
  <si>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</si>
  <si>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</si>
  <si>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</si>
  <si>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</si>
  <si>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</si>
  <si>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</si>
  <si>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</si>
  <si>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</si>
  <si>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</si>
  <si>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</si>
  <si>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</si>
  <si>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</si>
  <si>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</si>
  <si>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</si>
  <si>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</si>
  <si>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</si>
  <si>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</si>
  <si>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</si>
  <si>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</si>
  <si>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</si>
  <si>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</si>
  <si>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</si>
  <si>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</si>
  <si>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</si>
  <si>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</si>
  <si>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</si>
  <si>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</si>
  <si>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</si>
  <si>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</si>
  <si>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</si>
  <si>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</si>
  <si>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</si>
  <si>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</si>
  <si>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</si>
  <si>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</si>
  <si>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</si>
  <si>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</si>
  <si>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</si>
  <si>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</si>
  <si>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</si>
  <si>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</si>
  <si>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</si>
  <si>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</si>
  <si>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</si>
  <si>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</si>
  <si>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</si>
  <si>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</si>
  <si>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</si>
  <si>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</si>
  <si>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</si>
  <si>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</si>
  <si>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</si>
  <si>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</si>
  <si>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</si>
  <si>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</si>
  <si>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</si>
  <si>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</si>
  <si>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</si>
  <si>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</si>
  <si>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</si>
  <si>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</si>
  <si>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</si>
  <si>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</si>
  <si>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</si>
  <si>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</si>
  <si>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</si>
  <si>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</si>
  <si>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</si>
  <si>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</si>
  <si>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</si>
  <si>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</si>
  <si>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</si>
  <si>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</si>
  <si>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</si>
  <si>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</si>
  <si>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</si>
  <si>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</si>
  <si>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</si>
  <si>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</si>
  <si>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</si>
  <si>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</si>
  <si>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</si>
  <si>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</si>
  <si>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</si>
  <si>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</si>
  <si>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</si>
  <si>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</si>
  <si>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</si>
  <si>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</si>
  <si>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</si>
  <si>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</si>
  <si>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</si>
  <si>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</si>
  <si>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</si>
  <si>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</si>
  <si>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</si>
  <si>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</si>
  <si>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</si>
  <si>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</si>
  <si>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</si>
  <si>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</si>
  <si>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</si>
  <si>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</si>
  <si>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</si>
  <si>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</si>
  <si>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</si>
  <si>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</si>
  <si>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</si>
  <si>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</si>
  <si>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</si>
  <si>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</si>
  <si>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</si>
  <si>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</si>
  <si>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</si>
  <si>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</si>
  <si>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</si>
  <si>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</si>
  <si>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</si>
  <si>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</si>
  <si>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</si>
  <si>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</si>
  <si>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</si>
  <si>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</si>
  <si>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</si>
  <si>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</si>
  <si>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</si>
  <si>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</si>
  <si>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</si>
  <si>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</si>
  <si>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</si>
  <si>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</si>
  <si>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</si>
  <si>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</si>
  <si>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</si>
  <si>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</si>
  <si>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</si>
  <si>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</si>
  <si>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</si>
  <si>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</si>
  <si>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</si>
  <si>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</si>
  <si>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</si>
  <si>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</si>
  <si>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</si>
  <si>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</si>
  <si>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</si>
  <si>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</si>
  <si>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</si>
  <si>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</si>
  <si>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</si>
  <si>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</si>
  <si>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</si>
  <si>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</si>
  <si>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</si>
  <si>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</si>
  <si>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</si>
  <si>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</si>
  <si>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</si>
  <si>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</si>
  <si>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</si>
  <si>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</si>
  <si>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</si>
  <si>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</si>
  <si>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</si>
  <si>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</si>
  <si>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</si>
  <si>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</si>
  <si>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</si>
  <si>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</si>
  <si>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</si>
  <si>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</si>
  <si>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</si>
  <si>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</si>
  <si>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</si>
  <si>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</si>
  <si>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</si>
  <si>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</si>
  <si>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</si>
  <si>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</si>
  <si>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</si>
  <si>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</si>
  <si>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</si>
  <si>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</si>
  <si>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</si>
  <si>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</si>
  <si>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</si>
  <si>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</si>
  <si>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</si>
  <si>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</si>
  <si>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</si>
  <si>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</si>
  <si>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</si>
  <si>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</si>
  <si>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</si>
  <si>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</si>
  <si>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</si>
  <si>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</si>
  <si>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</si>
  <si>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</si>
  <si>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</si>
  <si>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</si>
  <si>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</si>
  <si>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</si>
  <si>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</si>
  <si>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</si>
  <si>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</si>
  <si>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</si>
  <si>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</si>
  <si>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</si>
  <si>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</si>
  <si>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</si>
  <si>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</si>
  <si>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</si>
  <si>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</si>
  <si>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</si>
  <si>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</si>
  <si>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</si>
  <si>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</si>
  <si>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</si>
  <si>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</si>
  <si>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</si>
  <si>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</si>
  <si>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</si>
  <si>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</si>
  <si>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</si>
  <si>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</si>
  <si>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</si>
  <si>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</si>
  <si>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</si>
  <si>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</si>
  <si>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</si>
  <si>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</si>
  <si>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</si>
  <si>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</si>
  <si>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</si>
  <si>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</si>
  <si>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</si>
  <si>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</si>
  <si>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</si>
  <si>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</si>
  <si>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</si>
  <si>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</si>
  <si>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</si>
  <si>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</si>
  <si>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</si>
  <si>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</si>
  <si>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</si>
  <si>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</si>
  <si>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</si>
  <si>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</si>
  <si>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</si>
  <si>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</si>
  <si>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</si>
  <si>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</si>
  <si>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</si>
  <si>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</si>
  <si>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</si>
  <si>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</si>
  <si>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</si>
  <si>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</si>
  <si>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</si>
  <si>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</si>
  <si>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</si>
  <si>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</si>
  <si>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</si>
  <si>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</si>
  <si>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</si>
  <si>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</si>
  <si>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</si>
  <si>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</si>
  <si>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</si>
  <si>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</si>
  <si>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</si>
  <si>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</si>
  <si>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</si>
  <si>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</si>
  <si>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</si>
  <si>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</si>
  <si>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</si>
  <si>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</si>
  <si>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</si>
  <si>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</si>
  <si>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</si>
  <si>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</si>
  <si>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</si>
  <si>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</si>
  <si>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</si>
  <si>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</si>
  <si>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</si>
  <si>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</si>
  <si>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</si>
  <si>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</si>
  <si>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</si>
  <si>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</si>
  <si>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</si>
  <si>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</si>
  <si>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</si>
  <si>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</si>
  <si>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</si>
  <si>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</si>
  <si>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</si>
  <si>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</si>
  <si>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</si>
  <si>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</si>
  <si>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</si>
  <si>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</si>
  <si>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</si>
  <si>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</si>
  <si>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</si>
  <si>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</si>
  <si>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</si>
  <si>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</si>
  <si>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</si>
  <si>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</si>
  <si>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</si>
  <si>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</si>
  <si>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</si>
  <si>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</si>
  <si>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</si>
  <si>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</si>
  <si>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</si>
  <si>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</si>
  <si>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</si>
  <si>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</si>
  <si>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</si>
  <si>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</si>
  <si>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</si>
  <si>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</si>
  <si>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</si>
  <si>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</si>
  <si>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</si>
  <si>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</si>
  <si>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</si>
  <si>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</si>
  <si>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</si>
  <si>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</si>
  <si>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</si>
  <si>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</si>
  <si>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</si>
  <si>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</si>
  <si>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</si>
  <si>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</si>
  <si>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</si>
  <si>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</si>
  <si>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</si>
  <si>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</si>
  <si>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</si>
  <si>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</si>
  <si>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</si>
  <si>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</si>
  <si>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</si>
  <si>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</si>
  <si>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</si>
  <si>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</si>
  <si>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</si>
  <si>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</si>
  <si>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</si>
  <si>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</si>
  <si>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</si>
  <si>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</si>
  <si>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</si>
  <si>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</si>
  <si>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</si>
  <si>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</si>
  <si>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</si>
  <si>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</si>
  <si>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</si>
  <si>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</si>
  <si>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</si>
  <si>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</si>
  <si>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</si>
  <si>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</si>
  <si>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</si>
  <si>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</si>
  <si>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</si>
  <si>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</si>
  <si>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</si>
  <si>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</si>
  <si>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</si>
  <si>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</si>
  <si>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</si>
  <si>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</si>
  <si>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</si>
  <si>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</si>
  <si>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</si>
  <si>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</si>
  <si>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</si>
  <si>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</si>
  <si>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</si>
  <si>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</si>
  <si>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</si>
  <si>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</si>
  <si>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</si>
  <si>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</si>
  <si>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</si>
  <si>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</si>
  <si>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</si>
  <si>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</si>
  <si>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</si>
  <si>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</si>
  <si>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</si>
  <si>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</si>
  <si>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</si>
  <si>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</si>
  <si>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</si>
  <si>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</si>
  <si>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</si>
  <si>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</si>
  <si>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</si>
  <si>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</si>
  <si>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</si>
  <si>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</si>
  <si>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</si>
  <si>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</si>
  <si>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</si>
  <si>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</si>
  <si>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</si>
  <si>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</si>
  <si>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</si>
  <si>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</si>
  <si>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</si>
  <si>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</si>
  <si>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</si>
  <si>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</si>
  <si>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</si>
  <si>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</si>
  <si>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</si>
  <si>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</si>
  <si>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</si>
  <si>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</si>
  <si>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</si>
  <si>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</si>
  <si>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</si>
  <si>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</si>
  <si>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</si>
  <si>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</si>
  <si>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</si>
  <si>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</si>
  <si>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</si>
  <si>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</si>
  <si>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</si>
  <si>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</si>
  <si>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</si>
  <si>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</si>
  <si>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</si>
  <si>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</si>
  <si>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</si>
  <si>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</si>
  <si>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</si>
  <si>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</si>
  <si>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</si>
  <si>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</si>
  <si>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</si>
  <si>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</si>
  <si>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</si>
  <si>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</si>
  <si>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</si>
  <si>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</si>
  <si>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</si>
  <si>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</si>
  <si>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</si>
  <si>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</si>
  <si>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</si>
  <si>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</si>
  <si>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</si>
  <si>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</si>
  <si>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</si>
  <si>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</si>
  <si>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</si>
  <si>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</si>
  <si>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</si>
  <si>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</si>
  <si>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</si>
  <si>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</si>
  <si>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</si>
  <si>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</si>
  <si>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</si>
  <si>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</si>
  <si>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</si>
  <si>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</si>
  <si>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</si>
  <si>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</si>
  <si>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</si>
  <si>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</si>
  <si>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</si>
  <si>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</si>
  <si>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</si>
  <si>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</si>
  <si>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</si>
  <si>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</si>
  <si>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</si>
  <si>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</si>
  <si>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</si>
  <si>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</si>
  <si>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</si>
  <si>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</si>
  <si>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</si>
  <si>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</si>
  <si>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</si>
  <si>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</si>
  <si>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</si>
  <si>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</si>
  <si>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</si>
  <si>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</si>
  <si>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</si>
  <si>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</si>
  <si>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</si>
  <si>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</si>
  <si>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</si>
  <si>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</si>
  <si>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</si>
  <si>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</si>
  <si>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</si>
  <si>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</si>
  <si>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</si>
  <si>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</si>
  <si>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</si>
  <si>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</si>
  <si>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</si>
  <si>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</si>
  <si>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</si>
  <si>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</si>
  <si>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</si>
  <si>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</si>
  <si>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</si>
  <si>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</si>
  <si>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</si>
  <si>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</si>
  <si>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</si>
  <si>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</si>
  <si>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</si>
  <si>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</si>
  <si>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</si>
  <si>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</si>
  <si>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</si>
  <si>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</si>
  <si>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</si>
  <si>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</si>
  <si>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</si>
  <si>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</si>
  <si>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</si>
  <si>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</si>
  <si>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</si>
  <si>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</si>
  <si>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</si>
  <si>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</si>
  <si>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</si>
  <si>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</si>
  <si>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</si>
  <si>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</si>
  <si>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</si>
  <si>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</si>
  <si>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</si>
  <si>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</si>
  <si>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</si>
  <si>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</si>
  <si>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</si>
  <si>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</si>
  <si>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</si>
  <si>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</si>
  <si>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</si>
  <si>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</si>
  <si>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</si>
  <si>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</si>
  <si>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</si>
  <si>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</si>
  <si>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</si>
  <si>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</si>
  <si>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</si>
  <si>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</si>
  <si>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</si>
  <si>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</si>
  <si>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</si>
  <si>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</si>
  <si>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</si>
  <si>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</si>
  <si>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</si>
  <si>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</si>
  <si>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</si>
  <si>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</si>
  <si>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</si>
  <si>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</si>
  <si>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</si>
  <si>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</si>
  <si>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</si>
  <si>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</si>
  <si>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</si>
  <si>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</si>
  <si>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</si>
  <si>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</si>
  <si>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</si>
  <si>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</si>
  <si>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</si>
  <si>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</si>
  <si>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</si>
  <si>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</si>
  <si>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</si>
  <si>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</si>
  <si>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</si>
  <si>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</si>
  <si>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</si>
  <si>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</si>
  <si>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</si>
  <si>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</si>
  <si>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</si>
  <si>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</si>
  <si>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</si>
  <si>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</si>
  <si>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</si>
  <si>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</si>
  <si>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</si>
  <si>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</si>
  <si>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</si>
  <si>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</si>
  <si>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</si>
  <si>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</si>
  <si>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</si>
  <si>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</si>
  <si>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</si>
  <si>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</si>
  <si>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</si>
  <si>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</si>
  <si>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</si>
  <si>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</si>
  <si>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</si>
  <si>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</si>
  <si>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</si>
  <si>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</si>
  <si>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</si>
  <si>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</si>
  <si>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</si>
  <si>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</si>
  <si>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</si>
  <si>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</si>
  <si>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</si>
  <si>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</si>
  <si>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</si>
  <si>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</si>
  <si>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</si>
  <si>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</si>
  <si>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</si>
  <si>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</si>
  <si>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</si>
  <si>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</si>
  <si>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</si>
  <si>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</si>
  <si>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</si>
  <si>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</si>
  <si>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</si>
  <si>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</si>
  <si>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</si>
  <si>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</si>
  <si>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</si>
  <si>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</si>
  <si>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</si>
  <si>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</si>
  <si>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</si>
  <si>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</si>
  <si>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</si>
  <si>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</si>
  <si>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</si>
  <si>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</si>
  <si>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</si>
  <si>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</si>
  <si>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</si>
  <si>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</si>
  <si>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</si>
  <si>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</si>
  <si>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</si>
  <si>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</si>
  <si>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</si>
  <si>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</si>
  <si>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</si>
  <si>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</si>
  <si>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</si>
  <si>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</si>
  <si>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</si>
  <si>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</si>
  <si>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</si>
  <si>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</si>
  <si>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</si>
  <si>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</si>
  <si>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</si>
  <si>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</si>
  <si>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</si>
  <si>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</si>
  <si>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</si>
  <si>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</si>
  <si>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</si>
  <si>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</si>
  <si>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</si>
  <si>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</si>
  <si>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</si>
  <si>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</si>
  <si>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</si>
  <si>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</si>
  <si>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</si>
  <si>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</si>
  <si>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</si>
  <si>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</si>
  <si>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</si>
  <si>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</si>
  <si>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</si>
  <si>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</si>
  <si>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</si>
  <si>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</si>
  <si>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</si>
  <si>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</si>
  <si>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</si>
  <si>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</si>
  <si>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</si>
  <si>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</si>
  <si>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</si>
  <si>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</si>
  <si>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</si>
  <si>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</si>
  <si>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</si>
  <si>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</si>
  <si>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</si>
  <si>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</si>
  <si>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</si>
  <si>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</si>
  <si>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</si>
  <si>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</si>
  <si>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</si>
  <si>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</si>
  <si>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</si>
  <si>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</si>
  <si>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</si>
  <si>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</si>
  <si>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</si>
  <si>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</si>
  <si>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</si>
  <si>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</si>
  <si>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</si>
  <si>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</si>
  <si>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</si>
  <si>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</si>
  <si>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</si>
  <si>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</si>
  <si>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</si>
  <si>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</si>
  <si>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</si>
  <si>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</si>
  <si>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</si>
  <si>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</si>
  <si>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</si>
  <si>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</si>
  <si>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</si>
  <si>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</si>
  <si>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</si>
  <si>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</si>
  <si>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</si>
  <si>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</si>
  <si>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</si>
  <si>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</si>
  <si>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</si>
  <si>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</si>
  <si>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</si>
  <si>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</si>
  <si>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</si>
  <si>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</si>
  <si>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</si>
  <si>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</si>
  <si>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</si>
  <si>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</si>
  <si>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</si>
  <si>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</si>
  <si>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</si>
  <si>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</si>
  <si>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</si>
  <si>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</si>
  <si>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</si>
  <si>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</si>
  <si>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</si>
  <si>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</si>
  <si>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</si>
  <si>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</si>
  <si>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</si>
  <si>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</si>
  <si>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</si>
  <si>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</si>
  <si>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</si>
  <si>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</si>
  <si>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</si>
  <si>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</si>
  <si>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</si>
  <si>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</si>
  <si>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</si>
  <si>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</si>
  <si>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</si>
  <si>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</si>
  <si>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</si>
  <si>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</si>
  <si>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</si>
  <si>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</si>
  <si>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</si>
  <si>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</si>
  <si>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</si>
  <si>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</si>
  <si>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</si>
  <si>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</si>
  <si>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</si>
  <si>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</si>
  <si>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</si>
  <si>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</si>
  <si>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</si>
  <si>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</si>
  <si>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</si>
  <si>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</si>
  <si>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</si>
  <si>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</si>
  <si>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</si>
  <si>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</si>
  <si>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</si>
  <si>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</si>
  <si>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</si>
  <si>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</si>
  <si>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</si>
  <si>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</si>
  <si>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</si>
  <si>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</si>
  <si>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</si>
  <si>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</si>
  <si>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</si>
  <si>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</si>
  <si>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</si>
  <si>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</si>
  <si>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</si>
  <si>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</si>
  <si>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</si>
  <si>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</si>
  <si>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</si>
  <si>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</si>
  <si>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</si>
  <si>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</si>
  <si>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</si>
  <si>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</si>
  <si>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</si>
  <si>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</si>
  <si>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</si>
  <si>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</si>
  <si>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</si>
  <si>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</si>
  <si>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</si>
  <si>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</si>
  <si>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</si>
  <si>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</si>
  <si>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</si>
  <si>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</si>
  <si>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</si>
  <si>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</si>
  <si>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</si>
  <si>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</si>
  <si>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</si>
  <si>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</si>
  <si>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</si>
  <si>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</si>
  <si>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</si>
  <si>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</si>
  <si>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</si>
  <si>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</si>
  <si>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</si>
  <si>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</si>
  <si>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</si>
  <si>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</si>
  <si>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</si>
  <si>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</si>
  <si>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</si>
  <si>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</si>
  <si>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</si>
  <si>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</si>
  <si>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</si>
  <si>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</si>
  <si>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</si>
  <si>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</si>
  <si>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</si>
  <si>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</si>
  <si>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</si>
  <si>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</si>
  <si>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</si>
  <si>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</si>
  <si>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</si>
  <si>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</si>
  <si>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</si>
  <si>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</si>
  <si>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</si>
  <si>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</si>
  <si>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</si>
  <si>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</si>
  <si>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</si>
  <si>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</si>
  <si>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</si>
  <si>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</si>
  <si>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</si>
  <si>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</si>
  <si>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</si>
  <si>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</si>
  <si>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</si>
  <si>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</si>
  <si>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</si>
  <si>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</si>
  <si>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</si>
  <si>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</si>
  <si>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</si>
  <si>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</si>
  <si>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</si>
  <si>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</si>
  <si>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</si>
  <si>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</si>
  <si>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</si>
  <si>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</si>
  <si>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</si>
  <si>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</si>
  <si>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</si>
  <si>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</si>
  <si>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</si>
  <si>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</si>
  <si>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</si>
  <si>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</si>
  <si>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</si>
  <si>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</si>
  <si>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</si>
  <si>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</si>
  <si>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</si>
  <si>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</si>
  <si>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</si>
  <si>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</si>
  <si>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</si>
  <si>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</si>
  <si>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</si>
  <si>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</si>
  <si>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</si>
  <si>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</si>
  <si>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</si>
  <si>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</si>
  <si>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</si>
  <si>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</si>
  <si>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</si>
  <si>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</si>
  <si>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</si>
  <si>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</si>
  <si>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</si>
  <si>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</si>
  <si>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</si>
  <si>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</si>
  <si>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</si>
  <si>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</si>
  <si>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</si>
  <si>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</si>
  <si>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</si>
  <si>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</si>
  <si>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</si>
  <si>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</si>
  <si>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</si>
  <si>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</si>
  <si>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</si>
  <si>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</si>
  <si>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</si>
  <si>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</si>
  <si>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</si>
  <si>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</si>
  <si>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</si>
  <si>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</si>
  <si>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</si>
  <si>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</si>
  <si>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</si>
  <si>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</si>
  <si>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</si>
  <si>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</si>
  <si>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</si>
  <si>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</si>
  <si>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</si>
  <si>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</si>
  <si>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</si>
  <si>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</si>
  <si>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</si>
  <si>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</si>
  <si>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</si>
  <si>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</si>
  <si>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</si>
  <si>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</si>
  <si>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</si>
  <si>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</si>
  <si>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</si>
  <si>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</si>
  <si>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</si>
  <si>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</si>
  <si>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</si>
  <si>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</si>
  <si>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</si>
  <si>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</si>
  <si>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</si>
  <si>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</si>
  <si>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</si>
  <si>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</si>
  <si>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</si>
  <si>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</si>
  <si>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</si>
  <si>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</si>
  <si>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</si>
  <si>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</si>
  <si>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</si>
  <si>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</si>
  <si>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</si>
  <si>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</si>
  <si>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</si>
  <si>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</si>
  <si>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</si>
  <si>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</si>
  <si>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</si>
  <si>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</si>
  <si>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</si>
  <si>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</si>
  <si>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</si>
  <si>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</si>
  <si>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</si>
  <si>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</si>
  <si>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</si>
  <si>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</si>
  <si>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</si>
  <si>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</si>
  <si>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</si>
  <si>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</si>
  <si>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</si>
  <si>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</si>
  <si>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</si>
  <si>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</si>
  <si>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</si>
  <si>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</si>
  <si>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</si>
  <si>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</si>
  <si>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</si>
  <si>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</si>
  <si>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</si>
  <si>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</si>
  <si>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</si>
  <si>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</si>
  <si>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</si>
  <si>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</si>
  <si>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</si>
  <si>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</si>
  <si>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</si>
  <si>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</si>
  <si>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</si>
  <si>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</si>
  <si>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</si>
  <si>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</si>
  <si>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</si>
  <si>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</si>
  <si>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</si>
  <si>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</si>
  <si>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</si>
  <si>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</si>
  <si>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</si>
  <si>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</si>
  <si>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</si>
  <si>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</si>
  <si>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</si>
  <si>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</si>
  <si>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</si>
  <si>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</si>
  <si>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</si>
  <si>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</si>
  <si>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</si>
  <si>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</si>
  <si>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</si>
  <si>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</si>
  <si>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</si>
  <si>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</si>
  <si>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</si>
  <si>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</si>
  <si>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</si>
  <si>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</si>
  <si>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</si>
  <si>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</si>
  <si>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</si>
  <si>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</si>
  <si>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</si>
  <si>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</si>
  <si>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</si>
  <si>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</si>
  <si>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</si>
  <si>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</si>
  <si>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</si>
  <si>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</si>
  <si>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</si>
  <si>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</si>
  <si>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</si>
  <si>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</si>
  <si>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</si>
  <si>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</si>
  <si>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</si>
  <si>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</si>
  <si>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</si>
  <si>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</si>
  <si>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</si>
  <si>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</si>
  <si>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</si>
  <si>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</si>
  <si>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</si>
  <si>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</si>
  <si>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</si>
  <si>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</si>
  <si>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</si>
  <si>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</si>
  <si>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</si>
  <si>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</si>
  <si>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</si>
  <si>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</si>
  <si>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</si>
  <si>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</si>
  <si>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</si>
  <si>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</si>
  <si>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</si>
  <si>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</si>
  <si>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</si>
  <si>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</si>
  <si>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</si>
  <si>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</si>
  <si>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</si>
  <si>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</si>
  <si>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</si>
  <si>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</si>
  <si>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</si>
  <si>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</si>
  <si>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</si>
  <si>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</si>
  <si>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</si>
  <si>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</si>
  <si>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</si>
  <si>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</si>
  <si>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</si>
  <si>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</si>
  <si>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</si>
  <si>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</si>
  <si>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</si>
  <si>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</si>
  <si>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</si>
  <si>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</si>
  <si>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</si>
  <si>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</si>
  <si>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</si>
  <si>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</si>
  <si>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</si>
  <si>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</si>
  <si>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</si>
  <si>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</si>
  <si>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</si>
  <si>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</si>
  <si>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</si>
  <si>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</si>
  <si>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</si>
  <si>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</si>
  <si>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</si>
  <si>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</si>
  <si>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</si>
  <si>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</si>
  <si>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</si>
  <si>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</si>
  <si>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</si>
  <si>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</si>
  <si>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</si>
  <si>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</si>
  <si>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</si>
  <si>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</si>
  <si>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</si>
  <si>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</si>
  <si>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</si>
  <si>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</si>
  <si>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</si>
  <si>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</si>
  <si>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</si>
  <si>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</si>
  <si>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</si>
  <si>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</si>
  <si>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</si>
  <si>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</si>
  <si>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</si>
  <si>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</si>
  <si>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</si>
  <si>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</si>
  <si>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</si>
  <si>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</si>
  <si>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</si>
  <si>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</si>
  <si>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</si>
  <si>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</si>
  <si>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</si>
  <si>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</si>
  <si>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</si>
  <si>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</si>
  <si>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</si>
  <si>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</si>
  <si>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</si>
  <si>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</si>
  <si>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</si>
  <si>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</si>
  <si>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</si>
  <si>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</si>
  <si>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</si>
  <si>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</si>
  <si>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</si>
  <si>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</si>
  <si>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</si>
  <si>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</si>
  <si>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</si>
  <si>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</si>
  <si>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</si>
  <si>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</si>
  <si>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</si>
  <si>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</si>
  <si>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</si>
  <si>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</si>
  <si>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</si>
  <si>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</si>
  <si>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</si>
  <si>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</si>
  <si>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</si>
  <si>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</si>
  <si>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</si>
  <si>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</si>
  <si>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</si>
  <si>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</si>
  <si>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</si>
  <si>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</si>
  <si>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</si>
  <si>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</si>
  <si>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</si>
  <si>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</si>
  <si>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</si>
  <si>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</si>
  <si>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</si>
  <si>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</si>
  <si>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</si>
  <si>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</si>
  <si>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</si>
  <si>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</si>
  <si>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</si>
  <si>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</si>
  <si>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</si>
  <si>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</si>
  <si>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</si>
  <si>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</si>
  <si>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</si>
  <si>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</si>
  <si>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</si>
  <si>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</si>
  <si>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</si>
  <si>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</si>
  <si>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</si>
  <si>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</si>
  <si>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</si>
  <si>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</si>
  <si>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</si>
  <si>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</si>
  <si>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</si>
  <si>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</si>
  <si>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</si>
  <si>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</si>
  <si>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</si>
  <si>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</si>
  <si>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</si>
  <si>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</si>
  <si>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</si>
  <si>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</si>
  <si>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</si>
  <si>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</si>
  <si>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</si>
  <si>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</si>
  <si>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</si>
  <si>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</si>
  <si>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</si>
  <si>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</si>
  <si>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</si>
  <si>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</si>
  <si>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</si>
  <si>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</si>
  <si>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</si>
  <si>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</si>
  <si>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</si>
  <si>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</si>
  <si>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</si>
  <si>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</si>
  <si>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</si>
  <si>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</si>
  <si>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</si>
  <si>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</si>
  <si>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</si>
  <si>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</si>
  <si>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</si>
  <si>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</si>
  <si>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</si>
  <si>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</si>
  <si>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</si>
  <si>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</si>
  <si>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</si>
  <si>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</si>
  <si>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</si>
  <si>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</si>
  <si>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</si>
  <si>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</si>
  <si>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</si>
  <si>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</si>
  <si>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</si>
  <si>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</si>
  <si>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</si>
  <si>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</si>
  <si>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</si>
  <si>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</si>
  <si>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</si>
  <si>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</si>
  <si>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</si>
  <si>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</si>
  <si>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</si>
  <si>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</si>
  <si>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</si>
  <si>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</si>
  <si>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</si>
  <si>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</si>
  <si>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</si>
  <si>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</si>
  <si>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</si>
  <si>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</si>
  <si>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</si>
  <si>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</si>
  <si>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</si>
  <si>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</si>
  <si>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</si>
  <si>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</si>
  <si>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</si>
  <si>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</si>
  <si>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</si>
  <si>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</si>
  <si>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</si>
  <si>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</si>
  <si>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</si>
  <si>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</si>
  <si>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</si>
  <si>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</si>
  <si>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</si>
  <si>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</si>
  <si>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</si>
  <si>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</si>
  <si>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</si>
  <si>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</si>
  <si>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</si>
  <si>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</si>
  <si>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</si>
  <si>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</si>
  <si>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</si>
  <si>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</si>
  <si>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</si>
  <si>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</si>
  <si>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</si>
  <si>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</si>
  <si>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</si>
  <si>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</si>
  <si>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</si>
  <si>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</si>
  <si>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</si>
  <si>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</si>
  <si>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</si>
  <si>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</si>
  <si>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</si>
  <si>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</si>
  <si>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</si>
  <si>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</si>
  <si>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</si>
  <si>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</si>
  <si>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</si>
  <si>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</si>
  <si>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</si>
  <si>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</si>
  <si>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</si>
  <si>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</si>
  <si>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</si>
  <si>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</si>
  <si>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</si>
  <si>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</si>
  <si>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</si>
  <si>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</si>
  <si>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</si>
  <si>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</si>
  <si>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</si>
  <si>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</si>
  <si>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</si>
  <si>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</si>
  <si>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</si>
  <si>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</si>
  <si>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</si>
  <si>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</si>
  <si>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</si>
  <si>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</si>
  <si>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</si>
  <si>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</si>
  <si>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</si>
  <si>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</si>
  <si>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</si>
  <si>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</si>
  <si>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</si>
  <si>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</si>
  <si>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</si>
  <si>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</si>
  <si>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</si>
  <si>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</si>
  <si>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</si>
  <si>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</si>
  <si>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</si>
  <si>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</si>
  <si>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</si>
  <si>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</si>
  <si>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</si>
  <si>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</si>
  <si>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</si>
  <si>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</si>
  <si>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</si>
  <si>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</si>
  <si>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</si>
  <si>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</si>
  <si>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</si>
  <si>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</si>
  <si>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</si>
  <si>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</si>
  <si>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</si>
  <si>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</si>
  <si>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</si>
  <si>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</si>
  <si>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</si>
  <si>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</si>
  <si>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</si>
  <si>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</si>
  <si>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</si>
  <si>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</si>
  <si>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</si>
  <si>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</si>
  <si>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</si>
  <si>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</si>
  <si>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</si>
  <si>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</si>
  <si>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</si>
  <si>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</si>
  <si>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</si>
  <si>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</si>
  <si>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</si>
  <si>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</si>
  <si>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</si>
  <si>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</si>
  <si>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</si>
  <si>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</si>
  <si>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</si>
  <si>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</si>
  <si>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</si>
  <si>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</si>
  <si>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</si>
  <si>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</si>
  <si>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</si>
  <si>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</si>
  <si>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</si>
  <si>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</si>
  <si>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</si>
  <si>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</si>
  <si>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</si>
  <si>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</si>
  <si>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</si>
  <si>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</si>
  <si>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</si>
  <si>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</si>
  <si>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</si>
  <si>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</si>
  <si>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</si>
  <si>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</si>
  <si>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</si>
  <si>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</si>
  <si>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</si>
  <si>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</si>
  <si>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</si>
  <si>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</si>
  <si>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</si>
  <si>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</si>
  <si>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</si>
  <si>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</si>
  <si>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</si>
  <si>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</si>
  <si>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</si>
  <si>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</si>
  <si>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</si>
  <si>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</si>
  <si>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</si>
  <si>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</si>
  <si>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</si>
  <si>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</si>
  <si>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</si>
  <si>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</si>
  <si>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</si>
  <si>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</si>
  <si>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</si>
  <si>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</si>
  <si>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</si>
  <si>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</si>
  <si>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</si>
  <si>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</si>
  <si>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</si>
  <si>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</si>
  <si>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</si>
  <si>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</si>
  <si>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</si>
  <si>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</si>
  <si>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</si>
  <si>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</si>
  <si>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</si>
  <si>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</si>
  <si>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</si>
  <si>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</si>
  <si>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</si>
  <si>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</si>
  <si>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</si>
  <si>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</si>
  <si>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</si>
  <si>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</si>
  <si>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</si>
  <si>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</si>
  <si>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</si>
  <si>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</si>
  <si>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</si>
  <si>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</si>
  <si>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</si>
  <si>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</si>
  <si>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</si>
  <si>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</si>
  <si>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</si>
  <si>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</si>
  <si>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</si>
  <si>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</si>
  <si>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</si>
  <si>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</si>
  <si>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</si>
  <si>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</si>
  <si>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</si>
  <si>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</si>
  <si>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</si>
  <si>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</si>
  <si>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</si>
  <si>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</si>
  <si>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</si>
  <si>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</si>
  <si>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</si>
  <si>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</si>
  <si>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</si>
  <si>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</si>
  <si>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</si>
  <si>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</si>
  <si>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</si>
  <si>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</si>
  <si>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</si>
  <si>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</si>
  <si>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</si>
  <si>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</si>
  <si>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</si>
  <si>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</si>
  <si>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</si>
  <si>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</si>
  <si>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</si>
  <si>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</si>
  <si>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</si>
  <si>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</si>
  <si>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</si>
  <si>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</si>
  <si>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</si>
  <si>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</si>
  <si>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</si>
  <si>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</si>
  <si>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</si>
  <si>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</si>
  <si>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</si>
  <si>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</si>
  <si>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</si>
  <si>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</si>
  <si>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</si>
  <si>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</si>
  <si>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</si>
  <si>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</si>
  <si>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</si>
  <si>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</si>
  <si>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</si>
  <si>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</si>
  <si>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</si>
  <si>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</si>
  <si>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</si>
  <si>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</si>
  <si>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</si>
  <si>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</si>
  <si>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</si>
  <si>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</si>
  <si>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</si>
  <si>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</si>
  <si>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</si>
  <si>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</si>
  <si>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</si>
  <si>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</si>
  <si>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</si>
  <si>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</si>
  <si>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</si>
  <si>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</si>
  <si>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</si>
  <si>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</si>
  <si>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</si>
  <si>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</si>
  <si>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</si>
  <si>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</si>
  <si>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</si>
  <si>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</si>
  <si>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</si>
  <si>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</si>
  <si>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</si>
  <si>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</si>
  <si>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</si>
  <si>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</si>
  <si>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</si>
  <si>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</si>
  <si>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</si>
  <si>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</si>
  <si>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</si>
  <si>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</si>
  <si>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</si>
  <si>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</si>
  <si>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</si>
  <si>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</si>
  <si>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</si>
  <si>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</si>
  <si>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</si>
  <si>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</si>
  <si>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</si>
  <si>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</si>
  <si>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</si>
  <si>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</si>
  <si>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</si>
  <si>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</si>
  <si>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</si>
  <si>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</si>
  <si>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</si>
  <si>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</si>
  <si>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</si>
  <si>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</si>
  <si>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</si>
  <si>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</si>
  <si>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</si>
  <si>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</si>
  <si>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</si>
  <si>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</si>
  <si>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</si>
  <si>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</si>
  <si>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</si>
  <si>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</si>
  <si>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</si>
  <si>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</si>
  <si>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</si>
  <si>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</si>
  <si>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</si>
  <si>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</si>
  <si>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</si>
  <si>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</si>
  <si>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</si>
  <si>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</si>
  <si>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</si>
  <si>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</si>
  <si>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</si>
  <si>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</si>
  <si>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</si>
  <si>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</si>
  <si>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</si>
  <si>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</si>
  <si>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</si>
  <si>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</si>
  <si>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</si>
  <si>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</si>
  <si>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</si>
  <si>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</si>
  <si>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</si>
  <si>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</si>
  <si>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</si>
  <si>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</si>
  <si>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</si>
  <si>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</si>
  <si>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</si>
  <si>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</si>
  <si>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</si>
  <si>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</si>
  <si>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</si>
  <si>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</si>
  <si>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</si>
  <si>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</si>
  <si>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</si>
  <si>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</si>
  <si>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</si>
  <si>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</si>
  <si>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</si>
  <si>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</si>
  <si>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</si>
  <si>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</si>
  <si>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</si>
  <si>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</si>
  <si>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</si>
  <si>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</si>
  <si>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</si>
  <si>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</si>
  <si>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</si>
  <si>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</si>
  <si>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</si>
  <si>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</si>
  <si>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</si>
  <si>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</si>
  <si>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</si>
  <si>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</si>
  <si>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</si>
  <si>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</si>
  <si>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</si>
  <si>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</si>
  <si>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</si>
  <si>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</si>
  <si>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</si>
  <si>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</si>
  <si>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</si>
  <si>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</si>
  <si>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</si>
  <si>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</si>
  <si>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</si>
  <si>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</si>
  <si>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</si>
  <si>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</si>
  <si>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</si>
  <si>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</si>
  <si>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</si>
  <si>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</si>
  <si>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</si>
  <si>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</si>
  <si>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</si>
  <si>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</si>
  <si>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</si>
  <si>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</si>
  <si>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</si>
  <si>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</si>
  <si>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</si>
  <si>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</si>
  <si>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</si>
  <si>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</si>
  <si>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</si>
  <si>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</si>
  <si>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</si>
  <si>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</si>
  <si>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</si>
  <si>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</si>
  <si>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</si>
  <si>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</si>
  <si>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</si>
  <si>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</si>
  <si>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</si>
  <si>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</si>
  <si>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</si>
  <si>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</si>
  <si>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</si>
  <si>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</si>
  <si>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</si>
  <si>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</si>
  <si>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</si>
  <si>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</si>
  <si>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</si>
  <si>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</si>
  <si>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</si>
  <si>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</si>
  <si>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</si>
  <si>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</si>
  <si>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</si>
  <si>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</si>
  <si>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</si>
  <si>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</si>
  <si>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</si>
  <si>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</si>
  <si>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</si>
  <si>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</si>
  <si>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</si>
  <si>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</si>
  <si>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</si>
  <si>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</si>
  <si>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</si>
  <si>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</si>
  <si>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</si>
  <si>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</si>
  <si>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</si>
  <si>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</si>
  <si>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</si>
  <si>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</si>
  <si>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</si>
  <si>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</si>
  <si>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</si>
  <si>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</si>
  <si>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</si>
  <si>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</si>
  <si>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</si>
  <si>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</si>
  <si>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</si>
  <si>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</si>
  <si>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</si>
  <si>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</si>
  <si>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</si>
  <si>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</si>
  <si>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</si>
  <si>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</si>
  <si>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</si>
  <si>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</si>
  <si>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</si>
  <si>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</si>
  <si>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</si>
  <si>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</si>
  <si>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</si>
  <si>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</si>
  <si>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</si>
  <si>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</si>
  <si>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</si>
  <si>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</si>
  <si>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</si>
  <si>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</si>
  <si>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</si>
  <si>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</si>
  <si>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</si>
  <si>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</si>
  <si>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</si>
  <si>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</si>
  <si>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</si>
  <si>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</si>
  <si>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</si>
  <si>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</si>
  <si>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</si>
  <si>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</si>
  <si>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</si>
  <si>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</si>
  <si>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</si>
  <si>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</si>
  <si>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</si>
  <si>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</si>
  <si>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</si>
  <si>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</si>
  <si>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</si>
  <si>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</si>
  <si>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</si>
  <si>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</si>
  <si>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</si>
  <si>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</si>
  <si>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</si>
  <si>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</si>
  <si>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</si>
  <si>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</si>
  <si>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</si>
  <si>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</si>
  <si>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</si>
  <si>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</si>
  <si>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</si>
  <si>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</si>
  <si>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</si>
  <si>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</si>
  <si>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</si>
  <si>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</si>
  <si>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</si>
  <si>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</si>
  <si>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</si>
  <si>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</si>
  <si>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</si>
  <si>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</si>
  <si>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</si>
  <si>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</si>
  <si>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</si>
  <si>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</si>
  <si>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</si>
  <si>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</si>
  <si>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</si>
  <si>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</si>
  <si>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</si>
  <si>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</si>
  <si>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</si>
  <si>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</si>
  <si>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</si>
  <si>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</si>
  <si>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</si>
  <si>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</si>
  <si>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</si>
  <si>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</si>
  <si>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</si>
  <si>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</si>
  <si>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</si>
  <si>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</si>
  <si>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</si>
  <si>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</si>
  <si>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</si>
  <si>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</si>
  <si>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</si>
  <si>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</si>
  <si>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</si>
  <si>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</si>
  <si>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</si>
  <si>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</si>
  <si>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</si>
  <si>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</si>
  <si>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</si>
  <si>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</si>
  <si>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</si>
  <si>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</si>
  <si>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</si>
  <si>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</si>
  <si>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</si>
  <si>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</si>
  <si>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</si>
  <si>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</si>
  <si>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</si>
  <si>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</si>
  <si>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</si>
  <si>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</si>
  <si>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</si>
  <si>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</si>
  <si>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</si>
  <si>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</si>
  <si>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</si>
  <si>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</si>
  <si>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</si>
  <si>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</si>
  <si>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</si>
  <si>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</si>
  <si>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</si>
  <si>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</si>
  <si>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</si>
  <si>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</si>
  <si>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</si>
  <si>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</si>
  <si>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</si>
  <si>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</si>
  <si>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</si>
  <si>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</si>
  <si>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</si>
  <si>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</si>
  <si>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</si>
  <si>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</si>
  <si>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</si>
  <si>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</si>
  <si>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</si>
  <si>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</si>
  <si>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</si>
  <si>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</si>
  <si>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</si>
  <si>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</si>
  <si>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</si>
  <si>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</si>
  <si>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</si>
  <si>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</si>
  <si>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</si>
  <si>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</si>
  <si>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</si>
  <si>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</si>
  <si>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</si>
  <si>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</si>
  <si>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</si>
  <si>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</si>
  <si>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</si>
  <si>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</si>
  <si>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</si>
  <si>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</si>
  <si>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</si>
  <si>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</si>
  <si>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</si>
  <si>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</si>
  <si>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</si>
  <si>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</si>
  <si>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</si>
  <si>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</si>
  <si>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</si>
  <si>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</si>
  <si>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</si>
  <si>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</si>
  <si>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</si>
  <si>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</si>
  <si>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</si>
  <si>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</si>
  <si>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</si>
  <si>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</si>
  <si>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</si>
  <si>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</si>
  <si>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</si>
  <si>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</si>
  <si>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</si>
  <si>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</si>
  <si>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</si>
  <si>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</si>
  <si>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</si>
  <si>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</si>
  <si>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</si>
  <si>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</si>
  <si>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</si>
  <si>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</si>
  <si>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</si>
  <si>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</si>
  <si>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</si>
  <si>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</si>
  <si>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</si>
  <si>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</si>
  <si>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</si>
  <si>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</si>
  <si>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</si>
  <si>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</si>
  <si>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</si>
  <si>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</si>
  <si>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</si>
  <si>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</si>
  <si>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</si>
  <si>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</si>
  <si>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</si>
  <si>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</si>
  <si>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</si>
  <si>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</si>
  <si>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</si>
  <si>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</si>
  <si>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</si>
  <si>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</si>
  <si>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</si>
  <si>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</si>
  <si>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</si>
  <si>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</si>
  <si>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</si>
  <si>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</si>
  <si>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</si>
  <si>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</si>
  <si>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</si>
  <si>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</si>
  <si>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</si>
  <si>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</si>
  <si>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</si>
  <si>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</si>
  <si>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</si>
  <si>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</si>
  <si>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</si>
  <si>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</si>
  <si>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</si>
  <si>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</si>
  <si>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</si>
  <si>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</si>
  <si>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</si>
  <si>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</si>
  <si>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</si>
  <si>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</si>
  <si>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</si>
  <si>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</si>
  <si>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</si>
  <si>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</si>
  <si>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</si>
  <si>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</si>
  <si>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</si>
  <si>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</si>
  <si>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</si>
  <si>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</si>
  <si>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</si>
  <si>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</si>
  <si>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</si>
  <si>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</si>
  <si>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</si>
  <si>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</si>
  <si>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</si>
  <si>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</si>
  <si>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</si>
  <si>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</si>
  <si>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</si>
  <si>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</si>
  <si>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</si>
  <si>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</si>
  <si>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</si>
  <si>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</si>
  <si>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</si>
  <si>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</si>
  <si>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</si>
  <si>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</si>
  <si>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</si>
  <si>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</si>
  <si>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</si>
  <si>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</si>
  <si>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</si>
  <si>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</si>
  <si>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</si>
  <si>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</si>
  <si>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</si>
  <si>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</si>
  <si>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</si>
  <si>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</si>
  <si>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</si>
  <si>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</si>
  <si>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</si>
  <si>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</si>
  <si>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</si>
  <si>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</si>
  <si>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</si>
  <si>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</si>
  <si>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</si>
  <si>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</si>
  <si>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</si>
  <si>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</si>
  <si>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</si>
  <si>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</si>
  <si>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</si>
  <si>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</si>
  <si>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</si>
  <si>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</si>
  <si>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</si>
  <si>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</si>
  <si>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</si>
  <si>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</si>
  <si>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</si>
  <si>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</si>
  <si>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</si>
  <si>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</si>
  <si>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</si>
  <si>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</si>
  <si>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</si>
  <si>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</si>
  <si>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</si>
  <si>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</si>
  <si>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</si>
  <si>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</si>
  <si>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</si>
  <si>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</si>
  <si>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</si>
  <si>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</si>
  <si>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</si>
  <si>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</si>
  <si>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</si>
  <si>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</si>
  <si>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</si>
  <si>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</si>
  <si>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</si>
  <si>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</si>
  <si>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</si>
  <si>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</si>
  <si>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</si>
  <si>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</si>
  <si>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</si>
  <si>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</si>
  <si>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</si>
  <si>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</si>
  <si>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</si>
  <si>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</si>
  <si>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</si>
  <si>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</si>
  <si>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</si>
  <si>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</si>
  <si>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</si>
  <si>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</si>
  <si>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</si>
  <si>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</si>
  <si>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</si>
  <si>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</si>
  <si>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</si>
  <si>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</si>
  <si>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</si>
  <si>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</si>
  <si>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</si>
  <si>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</si>
  <si>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</si>
  <si>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</si>
  <si>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</si>
  <si>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</si>
  <si>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</si>
  <si>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</si>
  <si>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</si>
  <si>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</si>
  <si>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</si>
  <si>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</si>
  <si>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</si>
  <si>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</si>
  <si>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</si>
  <si>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</si>
  <si>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</si>
  <si>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</si>
  <si>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</si>
  <si>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</si>
  <si>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</si>
  <si>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</si>
  <si>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</si>
  <si>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</si>
  <si>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</si>
  <si>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</si>
  <si>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</si>
  <si>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</si>
  <si>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</si>
  <si>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</si>
  <si>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</si>
  <si>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</si>
  <si>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</si>
  <si>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</si>
  <si>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</si>
  <si>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</si>
  <si>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</si>
  <si>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</si>
  <si>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</si>
  <si>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</si>
  <si>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</si>
  <si>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</si>
  <si>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</si>
  <si>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</si>
  <si>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</si>
  <si>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</si>
  <si>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</si>
  <si>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</si>
  <si>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</si>
  <si>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</si>
  <si>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</si>
  <si>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</si>
  <si>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</si>
  <si>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</si>
  <si>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</si>
  <si>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</si>
  <si>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</si>
  <si>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</si>
  <si>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</si>
  <si>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</si>
  <si>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</si>
  <si>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</si>
  <si>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</si>
  <si>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</si>
  <si>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</si>
  <si>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</si>
  <si>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</si>
  <si>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</si>
  <si>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</si>
  <si>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</si>
  <si>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</si>
  <si>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</si>
  <si>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</si>
  <si>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</si>
  <si>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</si>
  <si>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</si>
  <si>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</si>
  <si>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</si>
  <si>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</si>
  <si>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</si>
  <si>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</si>
  <si>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</si>
  <si>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</si>
  <si>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</si>
  <si>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</si>
  <si>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</si>
  <si>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</si>
  <si>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</si>
  <si>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</si>
  <si>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</si>
  <si>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</si>
  <si>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</si>
  <si>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</si>
  <si>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</si>
  <si>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</si>
  <si>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</si>
  <si>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</si>
  <si>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</si>
  <si>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</si>
  <si>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</si>
  <si>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</si>
  <si>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</si>
  <si>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</si>
  <si>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</si>
  <si>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</si>
  <si>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</si>
  <si>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</si>
  <si>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</si>
  <si>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</si>
  <si>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</si>
  <si>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</si>
  <si>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</si>
  <si>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</si>
  <si>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</si>
  <si>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</si>
  <si>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</si>
  <si>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</si>
  <si>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</si>
  <si>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</si>
  <si>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</si>
  <si>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</si>
  <si>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</si>
  <si>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</si>
  <si>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</si>
  <si>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</si>
  <si>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</si>
  <si>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</si>
  <si>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</si>
  <si>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</si>
  <si>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</si>
  <si>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</si>
  <si>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</si>
  <si>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</si>
  <si>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</si>
  <si>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</si>
  <si>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</si>
  <si>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</si>
  <si>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</si>
  <si>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</si>
  <si>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</si>
  <si>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</si>
  <si>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</si>
  <si>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</si>
  <si>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</si>
  <si>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</si>
  <si>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</si>
  <si>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</si>
  <si>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</si>
  <si>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</si>
  <si>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</si>
  <si>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</si>
  <si>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</si>
  <si>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</si>
  <si>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</si>
  <si>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</si>
  <si>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</si>
  <si>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</si>
  <si>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</si>
  <si>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</si>
  <si>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</si>
  <si>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</si>
  <si>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</si>
  <si>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</si>
  <si>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</si>
  <si>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</si>
  <si>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</si>
  <si>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</si>
  <si>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</si>
  <si>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</si>
  <si>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</si>
  <si>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</si>
  <si>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</si>
  <si>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</si>
  <si>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</si>
  <si>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</si>
  <si>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</si>
  <si>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</si>
  <si>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</si>
  <si>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</si>
  <si>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</si>
  <si>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</si>
  <si>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</si>
  <si>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</si>
  <si>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</si>
  <si>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</si>
  <si>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</si>
  <si>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</si>
  <si>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</si>
  <si>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</si>
  <si>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</si>
  <si>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</si>
  <si>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</si>
  <si>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</si>
  <si>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</si>
  <si>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</si>
  <si>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</si>
  <si>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</si>
  <si>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</si>
  <si>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</si>
  <si>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</si>
  <si>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</si>
  <si>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</si>
  <si>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</si>
  <si>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</si>
  <si>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</si>
  <si>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</si>
  <si>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</si>
  <si>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</si>
  <si>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</si>
  <si>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</si>
  <si>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</si>
  <si>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</si>
  <si>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</si>
  <si>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</si>
  <si>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</si>
  <si>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</si>
  <si>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</si>
  <si>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</si>
  <si>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</si>
  <si>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</si>
  <si>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</si>
  <si>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</si>
  <si>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</si>
  <si>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</si>
  <si>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</si>
  <si>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</si>
  <si>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</si>
  <si>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</si>
  <si>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</si>
  <si>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</si>
  <si>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</si>
  <si>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</si>
  <si>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</si>
  <si>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</si>
  <si>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</si>
  <si>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</si>
  <si>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</si>
  <si>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</si>
  <si>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</si>
  <si>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</si>
  <si>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</si>
  <si>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</si>
  <si>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</si>
  <si>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</si>
  <si>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</si>
  <si>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</si>
  <si>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</si>
  <si>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</si>
  <si>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</si>
  <si>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</si>
  <si>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</si>
  <si>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</si>
  <si>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</si>
  <si>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</si>
  <si>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</si>
  <si>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</si>
  <si>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</si>
  <si>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</si>
  <si>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</si>
  <si>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</si>
  <si>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</si>
  <si>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</si>
  <si>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</si>
  <si>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</si>
  <si>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</si>
  <si>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</si>
  <si>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</si>
  <si>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</si>
  <si>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</si>
  <si>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</si>
  <si>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</si>
  <si>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</si>
  <si>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</si>
  <si>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</si>
  <si>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</si>
  <si>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</si>
  <si>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</si>
  <si>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</si>
  <si>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</si>
  <si>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</si>
  <si>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</si>
  <si>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</si>
  <si>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</si>
  <si>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</si>
  <si>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</si>
  <si>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</si>
  <si>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</si>
  <si>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</si>
  <si>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</si>
  <si>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</si>
  <si>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</si>
  <si>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</si>
  <si>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</si>
  <si>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</si>
  <si>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</si>
  <si>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</si>
  <si>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</si>
  <si>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</si>
  <si>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</si>
  <si>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</si>
  <si>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</si>
  <si>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</si>
  <si>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</si>
  <si>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</si>
  <si>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</si>
  <si>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</si>
  <si>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</si>
  <si>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</si>
  <si>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</si>
  <si>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</si>
  <si>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</si>
  <si>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</si>
  <si>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</si>
  <si>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</si>
  <si>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</si>
  <si>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</si>
  <si>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</si>
  <si>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</si>
  <si>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</si>
  <si>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</si>
  <si>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</si>
  <si>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</si>
  <si>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</si>
  <si>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</si>
  <si>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</si>
  <si>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</si>
  <si>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</si>
  <si>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</si>
  <si>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</si>
  <si>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</si>
  <si>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</si>
  <si>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</si>
  <si>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</si>
  <si>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</si>
  <si>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</si>
  <si>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</si>
  <si>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</si>
  <si>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</si>
  <si>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</si>
  <si>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</si>
  <si>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</si>
  <si>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</si>
  <si>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</si>
  <si>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</si>
  <si>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</si>
  <si>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</si>
  <si>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</si>
  <si>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</si>
  <si>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</si>
  <si>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</si>
  <si>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</si>
  <si>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</si>
  <si>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</si>
  <si>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</si>
  <si>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</si>
  <si>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</si>
  <si>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</si>
  <si>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</si>
  <si>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</si>
  <si>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</si>
  <si>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</si>
  <si>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</si>
  <si>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</si>
  <si>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</si>
  <si>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</si>
  <si>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</si>
  <si>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</si>
  <si>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</si>
  <si>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</si>
  <si>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</si>
  <si>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</si>
  <si>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</si>
  <si>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</si>
  <si>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</si>
  <si>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</si>
  <si>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</si>
  <si>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</si>
  <si>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</si>
  <si>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</si>
  <si>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</si>
  <si>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</si>
  <si>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</si>
  <si>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</si>
  <si>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</si>
  <si>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</si>
  <si>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</si>
  <si>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</si>
  <si>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</si>
  <si>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</si>
  <si>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</si>
  <si>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</si>
  <si>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</si>
  <si>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</si>
  <si>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</si>
  <si>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</si>
  <si>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</si>
  <si>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</si>
  <si>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</si>
  <si>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</si>
  <si>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</si>
  <si>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</si>
  <si>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</si>
  <si>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</si>
  <si>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</si>
  <si>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</si>
  <si>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</si>
  <si>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</si>
  <si>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</si>
  <si>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</si>
  <si>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</si>
  <si>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</si>
  <si>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</si>
  <si>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</si>
  <si>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</si>
  <si>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</si>
  <si>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</si>
  <si>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</si>
  <si>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</si>
  <si>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</si>
  <si>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</si>
  <si>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</si>
  <si>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</si>
  <si>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</si>
  <si>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</si>
  <si>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</si>
  <si>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</si>
  <si>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</si>
  <si>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</si>
  <si>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</si>
  <si>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</si>
  <si>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</si>
  <si>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</si>
  <si>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</si>
  <si>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</si>
  <si>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</si>
  <si>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</si>
  <si>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</si>
  <si>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</si>
  <si>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</si>
  <si>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</si>
  <si>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</si>
  <si>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</si>
  <si>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</si>
  <si>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</si>
  <si>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</si>
  <si>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</si>
  <si>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</si>
  <si>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</si>
  <si>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</si>
  <si>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</si>
  <si>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</si>
  <si>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</si>
  <si>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</si>
  <si>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</si>
  <si>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</si>
  <si>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</si>
  <si>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</si>
  <si>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</si>
  <si>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</si>
  <si>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</si>
  <si>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</si>
  <si>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</si>
  <si>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</si>
  <si>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</si>
  <si>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</si>
  <si>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</si>
  <si>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</si>
  <si>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</si>
  <si>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</si>
  <si>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</si>
  <si>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</si>
  <si>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</si>
  <si>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</si>
  <si>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</si>
  <si>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</si>
  <si>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</si>
  <si>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</si>
  <si>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</si>
  <si>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</si>
  <si>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</si>
  <si>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</si>
  <si>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</si>
  <si>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</si>
  <si>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</si>
  <si>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</si>
  <si>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</si>
  <si>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</si>
  <si>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</si>
  <si>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</si>
  <si>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</si>
  <si>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</si>
  <si>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</si>
  <si>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</si>
  <si>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</si>
  <si>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</si>
  <si>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</si>
  <si>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</si>
  <si>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</si>
  <si>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</si>
  <si>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</si>
  <si>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</si>
  <si>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</si>
  <si>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</si>
  <si>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</si>
  <si>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</si>
  <si>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</si>
  <si>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</si>
  <si>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</si>
  <si>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</si>
  <si>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</si>
  <si>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</si>
  <si>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</si>
  <si>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</si>
  <si>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</si>
  <si>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</si>
  <si>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</si>
  <si>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</si>
  <si>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</si>
  <si>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</si>
  <si>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</si>
  <si>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</si>
  <si>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</si>
  <si>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</si>
  <si>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</si>
  <si>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</si>
  <si>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</si>
  <si>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</si>
  <si>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</si>
  <si>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</si>
  <si>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</si>
  <si>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</si>
  <si>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</si>
  <si>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</si>
  <si>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</si>
  <si>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</si>
  <si>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</si>
  <si>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</si>
  <si>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</si>
  <si>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</si>
  <si>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</si>
  <si>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</si>
  <si>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</si>
  <si>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</si>
  <si>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</si>
  <si>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</si>
  <si>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</si>
  <si>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</si>
  <si>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</si>
  <si>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</si>
  <si>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</si>
  <si>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</si>
  <si>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</si>
  <si>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</si>
  <si>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</si>
  <si>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</si>
  <si>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</si>
  <si>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</si>
  <si>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</si>
  <si>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</si>
  <si>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</si>
  <si>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</si>
  <si>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</si>
  <si>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</si>
  <si>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</si>
  <si>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</si>
  <si>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</si>
  <si>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</si>
  <si>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</si>
  <si>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</si>
  <si>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</si>
  <si>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</si>
  <si>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</si>
  <si>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</si>
  <si>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</si>
  <si>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</si>
  <si>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</si>
  <si>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</si>
  <si>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</si>
  <si>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</si>
  <si>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</si>
  <si>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</si>
  <si>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</si>
  <si>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</si>
  <si>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</si>
  <si>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</si>
  <si>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</si>
  <si>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</si>
  <si>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</si>
  <si>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</si>
  <si>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</si>
  <si>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</si>
  <si>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</si>
  <si>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</si>
  <si>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</si>
  <si>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</si>
  <si>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</si>
  <si>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</si>
  <si>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</si>
  <si>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</si>
  <si>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</si>
  <si>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</si>
  <si>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</si>
  <si>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</si>
  <si>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</si>
  <si>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</si>
  <si>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</si>
  <si>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</si>
  <si>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</si>
  <si>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</si>
  <si>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</si>
  <si>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</si>
  <si>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</si>
  <si>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</si>
  <si>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</si>
  <si>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</si>
  <si>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</si>
  <si>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</si>
  <si>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</si>
  <si>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</si>
  <si>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</si>
  <si>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</si>
  <si>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</si>
  <si>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</si>
  <si>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</si>
  <si>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</si>
  <si>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</si>
  <si>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</si>
  <si>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</si>
  <si>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</si>
  <si>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</si>
  <si>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</si>
  <si>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</si>
  <si>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</si>
  <si>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</si>
  <si>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</si>
  <si>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</si>
  <si>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</si>
  <si>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</si>
  <si>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</si>
  <si>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</si>
  <si>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</si>
  <si>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</si>
  <si>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</si>
  <si>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</si>
  <si>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</si>
  <si>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</si>
  <si>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</si>
  <si>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</si>
  <si>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</si>
  <si>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</si>
  <si>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</si>
  <si>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</si>
  <si>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</si>
  <si>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</si>
  <si>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</si>
  <si>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</si>
  <si>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</si>
  <si>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</si>
  <si>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</si>
  <si>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</si>
  <si>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</si>
  <si>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</si>
  <si>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</si>
  <si>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</si>
  <si>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</si>
  <si>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</si>
  <si>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</si>
  <si>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</si>
  <si>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</si>
  <si>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</si>
  <si>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</si>
  <si>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</si>
  <si>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</si>
  <si>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</si>
  <si>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</si>
  <si>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</si>
  <si>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</si>
  <si>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</si>
  <si>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</si>
  <si>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</si>
  <si>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</si>
  <si>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</si>
  <si>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</si>
  <si>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</si>
  <si>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</si>
  <si>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</si>
  <si>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</si>
  <si>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</si>
  <si>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</si>
  <si>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</si>
  <si>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</si>
  <si>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</si>
  <si>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</si>
  <si>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</si>
  <si>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</si>
  <si>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</si>
  <si>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</si>
  <si>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</si>
  <si>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</si>
  <si>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</si>
  <si>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</si>
  <si>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</si>
  <si>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</si>
  <si>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</si>
  <si>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</si>
  <si>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</si>
  <si>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</si>
  <si>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</si>
  <si>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</si>
  <si>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</si>
  <si>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</si>
  <si>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</si>
  <si>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</si>
  <si>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</si>
  <si>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</si>
  <si>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</si>
  <si>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</si>
  <si>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</si>
  <si>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</si>
  <si>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</si>
  <si>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</si>
  <si>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</si>
  <si>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</si>
  <si>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</si>
  <si>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</si>
  <si>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</si>
  <si>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</si>
  <si>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</si>
  <si>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</si>
  <si>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</si>
  <si>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</si>
  <si>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</si>
  <si>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</si>
  <si>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</si>
  <si>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</si>
  <si>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</si>
  <si>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</si>
  <si>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</si>
  <si>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</si>
  <si>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</si>
  <si>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</si>
  <si>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</si>
  <si>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</si>
  <si>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</si>
  <si>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</si>
  <si>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</si>
  <si>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</si>
  <si>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</si>
  <si>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</si>
  <si>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</si>
  <si>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</si>
  <si>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</si>
  <si>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</si>
  <si>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</si>
  <si>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</si>
  <si>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</si>
  <si>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</si>
  <si>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</si>
  <si>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</si>
  <si>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</si>
  <si>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</si>
  <si>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</si>
  <si>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</si>
  <si>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</si>
  <si>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</si>
  <si>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</si>
  <si>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</si>
  <si>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</si>
  <si>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</si>
  <si>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</si>
  <si>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</si>
  <si>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</si>
  <si>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</si>
  <si>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</si>
  <si>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</si>
  <si>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</si>
  <si>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</si>
  <si>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</si>
  <si>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</si>
  <si>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</si>
  <si>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</si>
  <si>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</si>
  <si>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</si>
  <si>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</si>
  <si>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</si>
  <si>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</si>
  <si>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</si>
  <si>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</si>
  <si>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</si>
  <si>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</si>
  <si>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</si>
  <si>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</si>
  <si>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</si>
  <si>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</si>
  <si>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</si>
  <si>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</si>
  <si>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</si>
  <si>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</si>
  <si>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</si>
  <si>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</si>
  <si>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</si>
  <si>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</si>
  <si>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</si>
  <si>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</si>
  <si>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</si>
  <si>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</si>
  <si>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</si>
  <si>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</si>
  <si>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</si>
  <si>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</si>
  <si>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</si>
  <si>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</si>
  <si>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</si>
  <si>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</si>
  <si>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</si>
  <si>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</si>
  <si>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</si>
  <si>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</si>
  <si>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</si>
  <si>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</si>
  <si>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</si>
  <si>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</si>
  <si>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</si>
  <si>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</si>
  <si>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</si>
  <si>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</si>
  <si>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</si>
  <si>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</si>
  <si>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</si>
  <si>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</si>
  <si>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</si>
  <si>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</si>
  <si>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</si>
  <si>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</si>
  <si>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</si>
  <si>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</si>
  <si>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</si>
  <si>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</si>
  <si>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</si>
  <si>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</si>
  <si>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</si>
  <si>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</si>
  <si>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</si>
  <si>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</si>
  <si>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</si>
  <si>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</si>
  <si>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</si>
  <si>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</si>
  <si>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</si>
  <si>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</si>
  <si>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</si>
  <si>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</si>
  <si>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</si>
  <si>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</si>
  <si>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</si>
  <si>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</si>
  <si>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</si>
  <si>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</si>
  <si>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</si>
  <si>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</si>
  <si>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</si>
  <si>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</si>
  <si>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</si>
  <si>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</si>
  <si>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</si>
  <si>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</si>
  <si>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</si>
  <si>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</si>
  <si>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</si>
  <si>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</si>
  <si>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</si>
  <si>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</si>
  <si>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</si>
  <si>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</si>
  <si>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</si>
  <si>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</si>
  <si>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</si>
  <si>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</si>
  <si>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</si>
  <si>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</si>
  <si>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</si>
  <si>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</si>
  <si>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</si>
  <si>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</si>
  <si>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</si>
  <si>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</si>
  <si>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</si>
  <si>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</si>
  <si>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</si>
  <si>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</si>
  <si>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</si>
  <si>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</si>
  <si>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</si>
  <si>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</si>
  <si>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</si>
  <si>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</si>
  <si>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</si>
  <si>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</si>
  <si>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</si>
  <si>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</si>
  <si>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</si>
  <si>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</si>
  <si>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</si>
  <si>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</si>
  <si>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</si>
  <si>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</si>
  <si>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</si>
  <si>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</si>
  <si>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</si>
  <si>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</si>
  <si>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</si>
  <si>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</si>
  <si>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</si>
  <si>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</si>
  <si>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</si>
  <si>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</si>
  <si>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</si>
  <si>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</si>
  <si>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</si>
  <si>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</si>
  <si>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</si>
  <si>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</si>
  <si>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</si>
  <si>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</si>
  <si>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</si>
  <si>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</si>
  <si>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</si>
  <si>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</si>
  <si>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</si>
  <si>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</si>
  <si>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</si>
  <si>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</si>
  <si>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</si>
  <si>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</si>
  <si>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</si>
  <si>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</si>
  <si>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</si>
  <si>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</si>
  <si>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</si>
  <si>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</si>
  <si>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</si>
  <si>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</si>
  <si>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</si>
  <si>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</si>
  <si>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</si>
  <si>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</si>
  <si>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</si>
  <si>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</si>
  <si>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</si>
  <si>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</si>
  <si>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</si>
  <si>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</si>
  <si>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</si>
  <si>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</si>
  <si>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</si>
  <si>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</si>
  <si>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</si>
  <si>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</si>
  <si>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</si>
  <si>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</si>
  <si>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</si>
  <si>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</si>
  <si>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</si>
  <si>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</si>
  <si>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</si>
  <si>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</si>
  <si>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</si>
  <si>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</si>
  <si>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</si>
  <si>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</si>
  <si>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</si>
  <si>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</si>
  <si>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</si>
  <si>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</si>
  <si>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</si>
  <si>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</si>
  <si>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</si>
  <si>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</si>
  <si>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</si>
  <si>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</si>
  <si>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</si>
  <si>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</si>
  <si>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</si>
  <si>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</si>
  <si>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</si>
  <si>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</si>
  <si>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</si>
  <si>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</si>
  <si>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</si>
  <si>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</si>
  <si>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</si>
  <si>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</si>
  <si>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</si>
  <si>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</si>
  <si>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</si>
  <si>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</si>
  <si>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</si>
  <si>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</si>
  <si>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</si>
  <si>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</si>
  <si>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</si>
  <si>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</si>
  <si>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</si>
  <si>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</si>
  <si>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</si>
  <si>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</si>
  <si>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</si>
  <si>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</si>
  <si>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</si>
  <si>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</si>
  <si>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</si>
  <si>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</si>
  <si>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</si>
  <si>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</si>
  <si>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</si>
  <si>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</si>
  <si>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</si>
  <si>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</si>
  <si>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</si>
  <si>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</si>
  <si>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</si>
  <si>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</si>
  <si>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</si>
  <si>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</si>
  <si>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</si>
  <si>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</si>
  <si>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</si>
  <si>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</si>
  <si>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</si>
  <si>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</si>
  <si>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</si>
  <si>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</si>
  <si>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</si>
  <si>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</si>
  <si>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</si>
  <si>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</si>
  <si>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</si>
  <si>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</si>
  <si>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</si>
  <si>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</si>
  <si>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</si>
  <si>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</si>
  <si>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</si>
  <si>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</si>
  <si>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</si>
  <si>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</si>
  <si>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</si>
  <si>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</si>
  <si>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</si>
  <si>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</si>
  <si>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</si>
  <si>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</si>
  <si>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</si>
  <si>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</si>
  <si>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</si>
  <si>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</si>
  <si>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</si>
  <si>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</si>
  <si>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</si>
  <si>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</si>
  <si>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</si>
  <si>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</si>
  <si>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</si>
  <si>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</si>
  <si>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</si>
  <si>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</si>
  <si>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</si>
  <si>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</si>
  <si>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</si>
  <si>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</si>
  <si>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</si>
  <si>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</si>
  <si>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</si>
  <si>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</si>
  <si>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</si>
  <si>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</si>
  <si>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</si>
  <si>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</si>
  <si>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</si>
  <si>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</si>
  <si>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</si>
  <si>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</si>
  <si>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</si>
  <si>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</si>
  <si>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</si>
  <si>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</si>
  <si>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</si>
  <si>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</si>
  <si>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</si>
  <si>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</si>
  <si>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</si>
  <si>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</si>
  <si>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</si>
  <si>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</si>
  <si>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</si>
  <si>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</si>
  <si>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</si>
  <si>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</si>
  <si>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</si>
  <si>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</si>
  <si>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</si>
  <si>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</si>
  <si>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</si>
  <si>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</si>
  <si>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</si>
  <si>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</si>
  <si>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</si>
  <si>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</si>
  <si>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</si>
  <si>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</si>
  <si>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</si>
  <si>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</si>
  <si>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</si>
  <si>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</si>
  <si>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</si>
  <si>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</si>
  <si>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</si>
  <si>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</si>
  <si>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</si>
  <si>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</si>
  <si>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</si>
  <si>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</si>
  <si>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</si>
  <si>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</si>
  <si>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</si>
  <si>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</si>
  <si>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</si>
  <si>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</si>
  <si>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</si>
  <si>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</si>
  <si>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</si>
  <si>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</si>
  <si>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</si>
  <si>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</si>
  <si>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</si>
  <si>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</si>
  <si>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</si>
  <si>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</si>
  <si>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</si>
  <si>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</si>
  <si>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</si>
  <si>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</si>
  <si>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</si>
  <si>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</si>
  <si>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</si>
  <si>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</si>
  <si>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</si>
  <si>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</si>
  <si>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</si>
  <si>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</si>
  <si>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</si>
  <si>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</si>
  <si>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</si>
  <si>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</si>
  <si>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</si>
  <si>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</si>
  <si>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</si>
  <si>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</si>
  <si>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</si>
  <si>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</si>
  <si>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</si>
  <si>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</si>
  <si>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</si>
  <si>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</si>
  <si>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</si>
  <si>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</si>
  <si>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</si>
  <si>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</si>
  <si>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</si>
  <si>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</si>
  <si>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</si>
  <si>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</si>
  <si>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</si>
  <si>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</si>
  <si>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</si>
  <si>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</si>
  <si>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</si>
  <si>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</si>
  <si>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</si>
  <si>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</si>
  <si>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</si>
  <si>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</si>
  <si>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</si>
  <si>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</si>
  <si>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</si>
  <si>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</si>
  <si>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</si>
  <si>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</si>
  <si>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</si>
  <si>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</si>
  <si>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</si>
  <si>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</si>
  <si>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</si>
  <si>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</si>
  <si>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</si>
  <si>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</si>
  <si>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</si>
  <si>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</si>
  <si>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</si>
  <si>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</si>
  <si>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</si>
  <si>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</si>
  <si>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</si>
  <si>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</si>
  <si>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</si>
  <si>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</si>
  <si>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</si>
  <si>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</si>
  <si>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</si>
  <si>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</si>
  <si>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</si>
  <si>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</si>
  <si>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</si>
  <si>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</si>
  <si>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</si>
  <si>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</si>
  <si>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</si>
  <si>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</si>
  <si>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</si>
  <si>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</si>
  <si>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</si>
  <si>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</si>
  <si>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</si>
  <si>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</si>
  <si>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</si>
  <si>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</si>
  <si>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</si>
  <si>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</si>
  <si>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</si>
  <si>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</si>
  <si>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</si>
  <si>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</si>
  <si>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</si>
  <si>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</si>
  <si>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</si>
  <si>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</si>
  <si>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</si>
  <si>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</si>
  <si>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</si>
  <si>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</si>
  <si>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</si>
  <si>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</si>
  <si>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</si>
  <si>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</si>
  <si>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</si>
  <si>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</si>
  <si>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</si>
  <si>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</si>
  <si>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</si>
  <si>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</si>
  <si>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</si>
  <si>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</si>
  <si>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</si>
  <si>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</si>
  <si>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</si>
  <si>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</si>
  <si>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</si>
  <si>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</si>
  <si>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</si>
  <si>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</si>
  <si>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</si>
  <si>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</si>
  <si>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</si>
  <si>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</si>
  <si>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</si>
  <si>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</si>
  <si>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</si>
  <si>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</si>
  <si>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</si>
  <si>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</si>
  <si>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</si>
  <si>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</si>
  <si>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</si>
  <si>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</si>
  <si>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</si>
  <si>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</si>
  <si>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</si>
  <si>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</si>
  <si>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</si>
  <si>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</si>
  <si>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</si>
  <si>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</si>
  <si>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</si>
  <si>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</si>
  <si>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</si>
  <si>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</si>
  <si>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</si>
  <si>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</si>
  <si>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</si>
  <si>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</si>
  <si>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</si>
  <si>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</si>
  <si>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</si>
  <si>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</si>
  <si>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</si>
  <si>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</si>
  <si>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</si>
  <si>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</si>
  <si>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</si>
  <si>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</si>
  <si>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</si>
  <si>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</si>
  <si>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</si>
  <si>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</si>
  <si>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</si>
  <si>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</si>
  <si>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</si>
  <si>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</si>
  <si>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</si>
  <si>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</si>
  <si>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</si>
  <si>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</si>
  <si>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</si>
  <si>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</si>
  <si>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</si>
  <si>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</si>
  <si>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</si>
  <si>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</si>
  <si>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</si>
  <si>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</si>
  <si>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</si>
  <si>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</si>
  <si>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</si>
  <si>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</si>
  <si>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</si>
  <si>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</si>
  <si>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</si>
  <si>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</si>
  <si>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</si>
  <si>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</si>
  <si>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</si>
  <si>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</si>
  <si>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</si>
  <si>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</si>
  <si>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</si>
  <si>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</si>
  <si>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</si>
  <si>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</si>
  <si>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</si>
  <si>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</si>
  <si>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</si>
  <si>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</si>
  <si>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</si>
  <si>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</si>
  <si>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</si>
  <si>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</si>
  <si>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</si>
  <si>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</si>
  <si>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</si>
  <si>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</si>
  <si>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</si>
  <si>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</si>
  <si>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</si>
  <si>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</si>
  <si>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</si>
  <si>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</si>
  <si>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</si>
  <si>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</si>
  <si>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</si>
  <si>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</si>
  <si>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</si>
  <si>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</si>
  <si>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</si>
  <si>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</si>
  <si>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</si>
  <si>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</si>
  <si>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</si>
  <si>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</si>
  <si>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</si>
  <si>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</si>
  <si>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</si>
  <si>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</si>
  <si>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</si>
  <si>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</si>
  <si>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</si>
  <si>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</si>
  <si>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</si>
  <si>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</si>
  <si>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</si>
  <si>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</si>
  <si>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</si>
  <si>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</si>
  <si>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</si>
  <si>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</si>
  <si>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</si>
  <si>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</si>
  <si>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</si>
  <si>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</si>
  <si>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</si>
  <si>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</si>
  <si>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</si>
  <si>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</si>
  <si>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</si>
  <si>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</si>
  <si>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</si>
  <si>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</si>
  <si>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</si>
  <si>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</si>
  <si>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</si>
  <si>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</si>
  <si>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</si>
  <si>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</si>
  <si>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</si>
  <si>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</si>
  <si>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</si>
  <si>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</si>
  <si>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</si>
  <si>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</si>
  <si>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</si>
  <si>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</si>
  <si>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</si>
  <si>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</si>
  <si>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</si>
  <si>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</si>
  <si>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</si>
  <si>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</si>
  <si>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</si>
  <si>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</si>
  <si>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</si>
  <si>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</si>
  <si>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</si>
  <si>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</si>
  <si>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</si>
  <si>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</si>
  <si>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</si>
  <si>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</si>
  <si>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</si>
  <si>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</si>
  <si>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</si>
  <si>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</si>
  <si>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</si>
  <si>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</si>
  <si>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</si>
  <si>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</si>
  <si>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</si>
  <si>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</si>
  <si>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</si>
  <si>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</si>
  <si>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</si>
  <si>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</si>
  <si>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</si>
  <si>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</si>
  <si>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</si>
  <si>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</si>
  <si>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</si>
  <si>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</si>
  <si>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</si>
  <si>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</si>
  <si>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</si>
  <si>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</si>
  <si>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</si>
  <si>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</si>
  <si>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</si>
  <si>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</si>
  <si>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</si>
  <si>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</si>
  <si>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</si>
  <si>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</si>
  <si>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</si>
  <si>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</si>
  <si>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</si>
  <si>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</si>
  <si>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</si>
  <si>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</si>
  <si>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</si>
  <si>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</si>
  <si>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</si>
  <si>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</si>
  <si>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</si>
  <si>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</si>
  <si>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</si>
  <si>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</si>
  <si>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</si>
  <si>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</si>
  <si>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</si>
  <si>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</si>
  <si>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</si>
  <si>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</si>
  <si>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</si>
  <si>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</si>
  <si>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</si>
  <si>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</si>
  <si>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</si>
  <si>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</si>
  <si>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</si>
  <si>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</si>
  <si>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</si>
  <si>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</si>
  <si>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</si>
  <si>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</si>
  <si>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</si>
  <si>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</si>
  <si>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</si>
  <si>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</si>
  <si>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</si>
  <si>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</si>
  <si>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</si>
  <si>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</si>
  <si>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</si>
  <si>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</si>
  <si>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</si>
  <si>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</si>
  <si>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</si>
  <si>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</si>
  <si>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</si>
  <si>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</si>
  <si>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</si>
  <si>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</si>
  <si>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</si>
  <si>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</si>
  <si>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</si>
  <si>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</si>
  <si>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</si>
  <si>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</si>
  <si>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</si>
  <si>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</si>
  <si>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</si>
  <si>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</si>
  <si>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</si>
  <si>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</si>
  <si>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</si>
  <si>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</si>
  <si>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</si>
  <si>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</si>
  <si>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</si>
  <si>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</si>
  <si>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</si>
  <si>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</si>
  <si>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</si>
  <si>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</si>
  <si>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</si>
  <si>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</si>
  <si>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</si>
  <si>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</si>
  <si>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</si>
  <si>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</si>
  <si>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</si>
  <si>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</si>
  <si>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</si>
  <si>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</si>
  <si>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</si>
  <si>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</si>
  <si>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</si>
  <si>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</si>
  <si>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</si>
  <si>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</si>
  <si>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</si>
  <si>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</si>
  <si>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</si>
  <si>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</si>
  <si>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</si>
  <si>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</si>
  <si>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</si>
  <si>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</si>
  <si>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</si>
  <si>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</si>
  <si>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</si>
  <si>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</si>
  <si>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</si>
  <si>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</si>
  <si>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</si>
  <si>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</si>
  <si>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</si>
  <si>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</si>
  <si>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</si>
  <si>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</si>
  <si>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</si>
  <si>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</si>
  <si>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</si>
  <si>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</si>
  <si>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</si>
  <si>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</si>
  <si>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</si>
  <si>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</si>
  <si>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</si>
  <si>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</si>
  <si>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</si>
  <si>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</si>
  <si>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</si>
  <si>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</si>
  <si>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</si>
  <si>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</si>
  <si>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</si>
  <si>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</si>
  <si>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</si>
  <si>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</si>
  <si>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</si>
  <si>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</si>
  <si>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</si>
  <si>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</si>
  <si>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</si>
  <si>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</si>
  <si>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</si>
  <si>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</si>
  <si>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</si>
  <si>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</si>
  <si>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</si>
  <si>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</si>
  <si>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</si>
  <si>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</si>
  <si>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</si>
  <si>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</si>
  <si>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</si>
  <si>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</si>
  <si>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</si>
  <si>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</si>
  <si>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</si>
  <si>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</si>
  <si>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</si>
  <si>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</si>
  <si>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</si>
  <si>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</si>
  <si>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</si>
  <si>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</si>
  <si>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</si>
  <si>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</si>
  <si>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</si>
  <si>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</si>
  <si>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</si>
  <si>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</si>
  <si>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</si>
  <si>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</si>
  <si>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</si>
  <si>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</si>
  <si>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</si>
  <si>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</si>
  <si>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</si>
  <si>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</si>
  <si>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</si>
  <si>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</si>
  <si>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</si>
  <si>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</si>
  <si>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</si>
  <si>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</si>
  <si>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</si>
  <si>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</si>
  <si>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</si>
  <si>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</si>
  <si>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</si>
  <si>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</si>
  <si>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</si>
  <si>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</si>
  <si>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</si>
  <si>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</si>
  <si>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</si>
  <si>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</si>
  <si>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</si>
  <si>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</si>
  <si>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</si>
  <si>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</si>
  <si>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</si>
  <si>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</si>
  <si>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</si>
  <si>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</si>
  <si>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</si>
  <si>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</si>
  <si>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</si>
  <si>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</si>
  <si>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</si>
  <si>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</si>
  <si>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</si>
  <si>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</si>
  <si>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</si>
  <si>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</si>
  <si>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</si>
  <si>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</si>
  <si>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</si>
  <si>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</si>
  <si>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</si>
  <si>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</si>
  <si>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</si>
  <si>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</si>
  <si>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</si>
  <si>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</si>
  <si>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</si>
  <si>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</si>
  <si>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</si>
  <si>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</si>
  <si>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</si>
  <si>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</si>
  <si>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</si>
  <si>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</si>
  <si>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</si>
  <si>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</si>
  <si>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</si>
  <si>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</si>
  <si>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</si>
  <si>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</si>
  <si>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</si>
  <si>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</si>
  <si>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</si>
  <si>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</si>
  <si>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</si>
  <si>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</si>
  <si>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</si>
  <si>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</si>
  <si>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</si>
  <si>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</si>
  <si>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</si>
  <si>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</si>
  <si>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</si>
  <si>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</si>
  <si>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</si>
  <si>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</si>
  <si>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</si>
  <si>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</si>
  <si>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</si>
  <si>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</si>
  <si>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</si>
  <si>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</si>
  <si>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</si>
  <si>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</si>
  <si>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</si>
  <si>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</si>
  <si>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</si>
  <si>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</si>
  <si>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</si>
  <si>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</si>
  <si>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</si>
  <si>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</si>
  <si>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</si>
  <si>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</si>
  <si>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</si>
  <si>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</si>
  <si>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</si>
  <si>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</si>
  <si>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</si>
  <si>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</si>
  <si>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</si>
  <si>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</si>
  <si>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</si>
  <si>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</si>
  <si>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</si>
  <si>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</si>
  <si>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</si>
  <si>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</si>
  <si>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</si>
  <si>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</si>
  <si>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</si>
  <si>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</si>
  <si>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</si>
  <si>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</si>
  <si>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</si>
  <si>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</si>
  <si>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</si>
  <si>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</si>
  <si>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</si>
  <si>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</si>
  <si>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</si>
  <si>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</si>
  <si>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</si>
  <si>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</si>
  <si>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</si>
  <si>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</si>
  <si>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</si>
  <si>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</si>
  <si>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</si>
  <si>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</si>
  <si>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</si>
  <si>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</si>
  <si>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</si>
  <si>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</si>
  <si>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</si>
  <si>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</si>
  <si>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</si>
  <si>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</si>
  <si>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</si>
  <si>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</si>
  <si>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</si>
  <si>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</si>
  <si>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</si>
  <si>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</si>
  <si>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</si>
  <si>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</si>
  <si>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</si>
  <si>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</si>
  <si>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</si>
  <si>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</si>
  <si>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</si>
  <si>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</si>
  <si>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</si>
  <si>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</si>
  <si>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</si>
  <si>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</si>
  <si>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</si>
  <si>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</si>
  <si>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</si>
  <si>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</si>
  <si>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</si>
  <si>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</si>
  <si>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</si>
  <si>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</si>
  <si>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</si>
  <si>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</si>
  <si>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</si>
  <si>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</si>
  <si>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</si>
  <si>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</si>
  <si>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</si>
  <si>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</si>
  <si>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</si>
  <si>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</si>
  <si>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</si>
  <si>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</si>
  <si>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</si>
  <si>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</si>
  <si>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</si>
  <si>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</si>
  <si>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</si>
  <si>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</si>
  <si>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</si>
  <si>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</si>
  <si>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</si>
  <si>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</si>
  <si>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</si>
  <si>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</si>
  <si>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</si>
  <si>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</si>
  <si>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</si>
  <si>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</si>
  <si>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</si>
  <si>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</si>
  <si>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</si>
  <si>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</si>
  <si>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</si>
  <si>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</si>
  <si>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</si>
  <si>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</si>
  <si>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</si>
  <si>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</si>
  <si>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</si>
  <si>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</si>
  <si>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</si>
  <si>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</si>
  <si>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</si>
  <si>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</si>
  <si>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</si>
  <si>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</si>
  <si>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</si>
  <si>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</si>
  <si>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</si>
  <si>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</si>
  <si>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</si>
  <si>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</si>
  <si>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</si>
  <si>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</si>
  <si>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</si>
  <si>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</si>
  <si>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</si>
  <si>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</si>
  <si>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</si>
  <si>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</si>
  <si>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</si>
  <si>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</si>
  <si>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</si>
  <si>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</si>
  <si>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</si>
  <si>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</si>
  <si>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</si>
  <si>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</si>
  <si>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</si>
  <si>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</si>
  <si>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</si>
  <si>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</si>
  <si>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</si>
  <si>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</si>
  <si>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</si>
  <si>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</si>
  <si>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</si>
  <si>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</si>
  <si>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</si>
  <si>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</si>
  <si>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</si>
  <si>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</si>
  <si>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</si>
  <si>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</si>
  <si>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</si>
  <si>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</si>
  <si>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</si>
  <si>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</si>
  <si>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</si>
  <si>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</si>
  <si>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</si>
  <si>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</si>
  <si>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</si>
  <si>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</si>
  <si>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</si>
  <si>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</si>
  <si>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</si>
  <si>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</si>
  <si>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</si>
  <si>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</si>
  <si>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</si>
  <si>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</si>
  <si>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</si>
  <si>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</si>
  <si>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</si>
  <si>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</si>
  <si>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</si>
  <si>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</si>
  <si>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</si>
  <si>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</si>
  <si>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</si>
  <si>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</si>
  <si>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</si>
  <si>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</si>
  <si>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</si>
  <si>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</si>
  <si>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</si>
  <si>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</si>
  <si>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</si>
  <si>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</si>
  <si>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</si>
  <si>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</si>
  <si>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</si>
  <si>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</si>
  <si>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</si>
  <si>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</si>
  <si>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</si>
  <si>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</si>
  <si>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</si>
  <si>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</si>
  <si>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</si>
  <si>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</si>
  <si>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</si>
  <si>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</si>
  <si>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</si>
  <si>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</si>
  <si>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</si>
  <si>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</si>
  <si>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</si>
  <si>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</si>
  <si>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</si>
  <si>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</si>
  <si>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</si>
  <si>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</si>
  <si>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</si>
  <si>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</si>
  <si>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</si>
  <si>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</si>
  <si>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</si>
  <si>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</si>
  <si>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</si>
  <si>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</si>
  <si>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</si>
  <si>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</si>
  <si>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</si>
  <si>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</si>
  <si>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</si>
  <si>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</si>
  <si>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</si>
  <si>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</si>
  <si>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</si>
  <si>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</si>
  <si>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</si>
  <si>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</si>
  <si>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</si>
  <si>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</si>
  <si>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</si>
  <si>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</si>
  <si>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</si>
  <si>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</si>
  <si>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</si>
  <si>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</si>
  <si>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</si>
  <si>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</si>
  <si>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</si>
  <si>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</si>
  <si>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</si>
  <si>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</si>
  <si>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</si>
  <si>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</si>
  <si>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</si>
  <si>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</si>
  <si>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</si>
  <si>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</si>
  <si>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</si>
  <si>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</si>
  <si>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</si>
  <si>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</si>
  <si>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</si>
  <si>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</si>
  <si>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</si>
  <si>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</si>
  <si>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</si>
  <si>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</si>
  <si>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</si>
  <si>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</si>
  <si>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</si>
  <si>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</si>
  <si>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</si>
  <si>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</si>
  <si>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</si>
  <si>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</si>
  <si>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</si>
  <si>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</si>
  <si>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</si>
  <si>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</si>
  <si>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</si>
  <si>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</si>
  <si>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</si>
  <si>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</si>
  <si>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</si>
  <si>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</si>
  <si>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</si>
  <si>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</si>
  <si>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</si>
  <si>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</si>
  <si>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</si>
  <si>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</si>
  <si>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</si>
  <si>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</si>
  <si>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</si>
  <si>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</si>
  <si>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</si>
  <si>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</si>
  <si>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</si>
  <si>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</si>
  <si>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</si>
  <si>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</si>
  <si>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</si>
  <si>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</si>
  <si>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</si>
  <si>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</si>
  <si>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</si>
  <si>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</si>
  <si>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</si>
  <si>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</si>
  <si>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</si>
  <si>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</si>
  <si>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</si>
  <si>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</si>
  <si>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</si>
  <si>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</si>
  <si>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</si>
  <si>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</si>
  <si>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</si>
  <si>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</si>
  <si>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</si>
  <si>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</si>
  <si>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</si>
  <si>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</si>
  <si>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</si>
  <si>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</si>
  <si>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</si>
  <si>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</si>
  <si>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</si>
  <si>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</si>
  <si>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</si>
  <si>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</si>
  <si>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</si>
  <si>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</si>
  <si>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</si>
  <si>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</si>
  <si>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</si>
  <si>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</si>
  <si>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</si>
  <si>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</si>
  <si>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</si>
  <si>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</si>
  <si>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</si>
  <si>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</si>
  <si>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</si>
  <si>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</si>
  <si>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</si>
  <si>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</si>
  <si>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</si>
  <si>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</si>
  <si>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</si>
  <si>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</si>
  <si>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</si>
  <si>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</si>
  <si>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</si>
  <si>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</si>
  <si>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</si>
  <si>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</si>
  <si>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</si>
  <si>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</si>
  <si>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</si>
  <si>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</si>
  <si>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</si>
  <si>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</si>
  <si>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</si>
  <si>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</si>
  <si>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</si>
  <si>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</si>
  <si>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</si>
  <si>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</si>
  <si>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</si>
  <si>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</si>
  <si>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</si>
  <si>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</si>
  <si>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</si>
  <si>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</si>
  <si>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</si>
  <si>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</si>
  <si>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</si>
  <si>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</si>
  <si>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</si>
  <si>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</si>
  <si>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</si>
  <si>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</si>
  <si>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</si>
  <si>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</si>
  <si>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</si>
  <si>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</si>
  <si>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</si>
  <si>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</si>
  <si>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</si>
  <si>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</si>
  <si>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</si>
  <si>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</si>
  <si>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</si>
  <si>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</si>
  <si>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</si>
  <si>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</si>
  <si>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</si>
  <si>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</si>
  <si>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</si>
  <si>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</si>
  <si>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</si>
  <si>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</si>
  <si>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</si>
  <si>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</si>
  <si>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</si>
  <si>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</si>
  <si>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</si>
  <si>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</si>
  <si>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</si>
  <si>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</si>
  <si>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</si>
  <si>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</si>
  <si>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</si>
  <si>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</si>
  <si>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</si>
  <si>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</si>
  <si>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</si>
  <si>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</si>
  <si>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</si>
  <si>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</si>
  <si>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</si>
  <si>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</si>
  <si>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</si>
  <si>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</si>
  <si>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</si>
  <si>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</si>
  <si>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</si>
  <si>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</si>
  <si>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</si>
  <si>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</si>
  <si>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</si>
  <si>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</si>
  <si>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</si>
  <si>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</si>
  <si>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</si>
  <si>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</si>
  <si>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</si>
  <si>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</si>
  <si>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</si>
  <si>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</si>
  <si>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</si>
  <si>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</si>
  <si>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</si>
  <si>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</si>
  <si>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</si>
  <si>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</si>
  <si>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</si>
  <si>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</si>
  <si>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</si>
  <si>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</si>
  <si>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</si>
  <si>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</si>
  <si>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</si>
  <si>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</si>
  <si>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</si>
  <si>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</si>
  <si>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</si>
  <si>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</si>
  <si>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</si>
  <si>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</si>
  <si>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</si>
  <si>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</si>
  <si>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</si>
  <si>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</si>
  <si>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</si>
  <si>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</si>
  <si>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</si>
  <si>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</si>
  <si>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</si>
  <si>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</si>
  <si>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</si>
  <si>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</si>
  <si>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</si>
  <si>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</si>
  <si>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</si>
  <si>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</si>
  <si>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</si>
  <si>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</si>
  <si>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</si>
  <si>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</si>
  <si>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</si>
  <si>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</si>
  <si>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</si>
  <si>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</si>
  <si>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</si>
  <si>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</si>
  <si>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</si>
  <si>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</si>
  <si>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</si>
  <si>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</si>
  <si>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</si>
  <si>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</si>
  <si>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</si>
  <si>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</si>
  <si>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</si>
  <si>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</si>
  <si>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</si>
  <si>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</si>
  <si>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</si>
  <si>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</si>
  <si>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</si>
  <si>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</si>
  <si>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</si>
  <si>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</si>
  <si>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</si>
  <si>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</si>
  <si>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</si>
  <si>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</si>
  <si>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</si>
  <si>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</si>
  <si>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</si>
  <si>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</si>
  <si>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</si>
  <si>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</si>
  <si>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</si>
  <si>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</si>
  <si>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</si>
  <si>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</si>
  <si>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</si>
  <si>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</si>
  <si>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</si>
  <si>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</si>
  <si>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</si>
  <si>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</si>
  <si>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</si>
  <si>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</si>
  <si>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</si>
  <si>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</si>
  <si>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</si>
  <si>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</si>
  <si>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</si>
  <si>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</si>
  <si>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</si>
  <si>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</si>
  <si>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</si>
  <si>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</si>
  <si>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</si>
  <si>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</si>
  <si>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</si>
  <si>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</si>
  <si>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</si>
  <si>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</si>
  <si>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</si>
  <si>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</si>
  <si>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</si>
  <si>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</si>
  <si>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</si>
  <si>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</si>
  <si>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</si>
  <si>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</si>
  <si>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</si>
  <si>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</si>
  <si>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</si>
  <si>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</si>
  <si>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</si>
  <si>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</si>
  <si>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</si>
  <si>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</si>
  <si>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</si>
  <si>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</si>
  <si>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</si>
  <si>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</si>
  <si>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</si>
  <si>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</si>
  <si>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</si>
  <si>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</si>
  <si>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</si>
  <si>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</si>
  <si>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</si>
  <si>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</si>
  <si>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</si>
  <si>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</si>
  <si>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</si>
  <si>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</si>
  <si>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</si>
  <si>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</si>
  <si>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</si>
  <si>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</si>
  <si>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</si>
  <si>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</si>
  <si>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</si>
  <si>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</si>
  <si>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</si>
  <si>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</si>
  <si>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</si>
  <si>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</si>
  <si>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</si>
  <si>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</si>
  <si>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</si>
  <si>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</si>
  <si>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</si>
  <si>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</si>
  <si>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</si>
  <si>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</si>
  <si>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</si>
  <si>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</si>
  <si>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</si>
  <si>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</si>
  <si>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</si>
  <si>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</si>
  <si>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</si>
  <si>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</si>
  <si>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</si>
  <si>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</si>
  <si>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</si>
  <si>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</si>
  <si>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</si>
  <si>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</si>
  <si>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</si>
  <si>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</si>
  <si>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</si>
  <si>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</si>
  <si>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</si>
  <si>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</si>
  <si>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</si>
  <si>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</si>
  <si>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</si>
  <si>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</si>
  <si>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</si>
  <si>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</si>
  <si>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</si>
  <si>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</si>
  <si>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</si>
  <si>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</si>
  <si>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</si>
  <si>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</si>
  <si>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</si>
  <si>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</si>
  <si>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</si>
  <si>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</si>
  <si>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</si>
  <si>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</si>
  <si>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</si>
  <si>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</si>
  <si>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</si>
  <si>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</si>
  <si>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</si>
  <si>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</si>
  <si>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</si>
  <si>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</si>
  <si>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</si>
  <si>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</si>
  <si>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</si>
  <si>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</si>
  <si>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</si>
  <si>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</si>
  <si>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</si>
  <si>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</si>
  <si>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</si>
  <si>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</si>
  <si>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</si>
  <si>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</si>
  <si>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</si>
  <si>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</si>
  <si>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</si>
  <si>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</si>
  <si>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</si>
  <si>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</si>
  <si>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</si>
  <si>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</si>
  <si>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</si>
  <si>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</si>
  <si>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</si>
  <si>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</si>
  <si>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</si>
  <si>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</si>
  <si>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</si>
  <si>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</si>
  <si>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</si>
  <si>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</si>
  <si>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</si>
  <si>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</si>
  <si>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</si>
  <si>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</si>
  <si>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</si>
  <si>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</si>
  <si>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</si>
  <si>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</si>
  <si>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</si>
  <si>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</si>
  <si>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</si>
  <si>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</si>
  <si>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</si>
  <si>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</si>
  <si>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</si>
  <si>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</si>
  <si>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</si>
  <si>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</si>
  <si>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</si>
  <si>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</si>
  <si>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</si>
  <si>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</si>
  <si>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</si>
  <si>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</si>
  <si>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</si>
  <si>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</si>
  <si>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</si>
  <si>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</si>
  <si>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</si>
  <si>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</si>
  <si>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</si>
  <si>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</si>
  <si>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</si>
  <si>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</si>
  <si>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</si>
  <si>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</si>
  <si>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</si>
  <si>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</si>
  <si>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</si>
  <si>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</si>
  <si>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</si>
  <si>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</si>
  <si>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</si>
  <si>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</si>
  <si>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</si>
  <si>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</si>
  <si>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</si>
  <si>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</si>
  <si>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</si>
  <si>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</si>
  <si>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</si>
  <si>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</si>
  <si>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</si>
  <si>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</si>
  <si>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</si>
  <si>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</si>
  <si>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</si>
  <si>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</si>
  <si>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</si>
  <si>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</si>
  <si>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</si>
  <si>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</si>
  <si>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</si>
  <si>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</si>
  <si>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</si>
  <si>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</si>
  <si>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</si>
  <si>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</si>
  <si>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</si>
  <si>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</si>
  <si>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</si>
  <si>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</si>
  <si>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</si>
  <si>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</si>
  <si>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</si>
  <si>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</si>
  <si>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</si>
  <si>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</si>
  <si>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</si>
  <si>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</si>
  <si>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</si>
  <si>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</si>
  <si>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</si>
  <si>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</si>
  <si>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</si>
  <si>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</si>
  <si>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</si>
  <si>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</si>
  <si>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</si>
  <si>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</si>
  <si>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</si>
  <si>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</si>
  <si>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</si>
  <si>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</si>
  <si>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</si>
  <si>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</si>
  <si>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</si>
  <si>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</si>
  <si>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</si>
  <si>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</si>
  <si>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</si>
  <si>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</si>
  <si>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</si>
  <si>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</si>
  <si>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</si>
  <si>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</si>
  <si>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</si>
  <si>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</si>
  <si>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</si>
  <si>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</si>
  <si>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</si>
  <si>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</si>
  <si>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</si>
  <si>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</si>
  <si>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</si>
  <si>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</si>
  <si>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</si>
  <si>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</si>
  <si>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</si>
  <si>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</si>
  <si>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</si>
  <si>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</si>
  <si>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</si>
  <si>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</si>
  <si>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</si>
  <si>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</si>
  <si>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</si>
  <si>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</si>
  <si>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</si>
  <si>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</si>
  <si>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</si>
  <si>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</si>
  <si>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</si>
  <si>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</si>
  <si>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</si>
  <si>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</si>
  <si>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</si>
  <si>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</si>
  <si>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</si>
  <si>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</si>
  <si>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</si>
  <si>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</si>
  <si>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</si>
  <si>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</si>
  <si>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</si>
  <si>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</si>
  <si>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</si>
  <si>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</si>
  <si>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</si>
  <si>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</si>
  <si>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</si>
  <si>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</si>
  <si>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</si>
  <si>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</si>
  <si>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</si>
  <si>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</si>
  <si>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</si>
  <si>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</si>
  <si>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</si>
  <si>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</si>
  <si>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</si>
  <si>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</si>
  <si>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</si>
  <si>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</si>
  <si>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</si>
  <si>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</si>
  <si>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</si>
  <si>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</si>
  <si>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</si>
  <si>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</si>
  <si>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</si>
  <si>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</si>
  <si>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</si>
  <si>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</si>
  <si>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</si>
  <si>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</si>
  <si>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</si>
  <si>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</si>
  <si>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</si>
  <si>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</si>
  <si>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</si>
  <si>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</si>
  <si>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</si>
  <si>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</si>
  <si>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</si>
  <si>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</si>
  <si>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</si>
  <si>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</si>
  <si>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</si>
  <si>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</si>
  <si>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</si>
  <si>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</si>
  <si>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</si>
  <si>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</si>
  <si>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</si>
  <si>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</si>
  <si>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</si>
  <si>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</si>
  <si>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</si>
  <si>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</si>
  <si>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</si>
  <si>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</si>
  <si>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</si>
  <si>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</si>
  <si>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</si>
  <si>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</si>
  <si>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</si>
  <si>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</si>
  <si>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</si>
  <si>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</si>
  <si>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</si>
  <si>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</si>
  <si>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</si>
  <si>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</si>
  <si>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</si>
  <si>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</si>
  <si>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</si>
  <si>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</si>
  <si>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</si>
  <si>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</si>
  <si>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</si>
  <si>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</si>
  <si>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</si>
  <si>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</si>
  <si>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</si>
  <si>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</si>
  <si>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</si>
  <si>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</si>
  <si>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</si>
  <si>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</si>
  <si>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</si>
  <si>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</si>
  <si>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</si>
  <si>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</si>
  <si>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</si>
  <si>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</si>
  <si>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</si>
  <si>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</si>
  <si>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</si>
  <si>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</si>
  <si>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</si>
  <si>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</si>
  <si>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</si>
  <si>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</si>
  <si>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</si>
  <si>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</si>
  <si>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</si>
  <si>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</si>
  <si>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</si>
  <si>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</si>
  <si>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</si>
  <si>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</si>
  <si>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</si>
  <si>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</si>
  <si>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</si>
  <si>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</si>
  <si>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</si>
  <si>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</si>
  <si>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</si>
  <si>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</si>
  <si>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</si>
  <si>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</si>
  <si>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</si>
  <si>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</si>
  <si>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</si>
  <si>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</si>
  <si>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</si>
  <si>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</si>
  <si>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</si>
  <si>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</si>
  <si>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</si>
  <si>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</si>
  <si>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</si>
  <si>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</si>
  <si>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</si>
  <si>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</si>
  <si>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</si>
  <si>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</si>
  <si>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</si>
  <si>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</si>
  <si>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</si>
  <si>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</si>
  <si>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</si>
  <si>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</si>
  <si>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</si>
  <si>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</si>
  <si>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</si>
  <si>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</si>
  <si>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</si>
  <si>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</si>
  <si>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</si>
  <si>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</si>
  <si>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</si>
  <si>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</si>
  <si>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</si>
  <si>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</si>
  <si>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</si>
  <si>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</si>
  <si>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</si>
  <si>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</si>
  <si>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</si>
  <si>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</si>
  <si>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</si>
  <si>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</si>
  <si>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</si>
  <si>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</si>
  <si>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</si>
  <si>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</si>
  <si>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</si>
  <si>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</si>
  <si>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</si>
  <si>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</si>
  <si>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</si>
  <si>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</si>
  <si>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</si>
  <si>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</si>
  <si>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</si>
  <si>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</si>
  <si>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</si>
  <si>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</si>
  <si>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</si>
  <si>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</si>
  <si>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</si>
  <si>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</si>
  <si>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</si>
  <si>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</si>
  <si>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</si>
  <si>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</si>
  <si>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</si>
  <si>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</si>
  <si>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</si>
  <si>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</si>
  <si>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</si>
  <si>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</si>
  <si>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</si>
  <si>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</si>
  <si>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</si>
  <si>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</si>
  <si>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</si>
  <si>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</si>
  <si>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</si>
  <si>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</si>
  <si>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</si>
  <si>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</si>
  <si>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</si>
  <si>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</si>
  <si>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</si>
  <si>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</si>
  <si>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</si>
  <si>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</si>
  <si>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</si>
  <si>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</si>
  <si>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</si>
  <si>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</si>
  <si>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</si>
  <si>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</si>
  <si>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</si>
  <si>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</si>
  <si>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</si>
  <si>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</si>
  <si>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</si>
  <si>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</si>
  <si>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</si>
  <si>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</si>
  <si>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</si>
  <si>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</si>
  <si>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</si>
  <si>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</si>
  <si>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</si>
  <si>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</si>
  <si>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</si>
  <si>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</si>
  <si>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</si>
  <si>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</si>
  <si>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</si>
  <si>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</si>
  <si>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</si>
  <si>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</si>
  <si>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</si>
  <si>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</si>
  <si>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</si>
  <si>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</si>
  <si>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</si>
  <si>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</si>
  <si>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</si>
  <si>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</si>
  <si>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</si>
  <si>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</si>
  <si>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</si>
  <si>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</si>
  <si>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</si>
  <si>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</si>
  <si>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</si>
  <si>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</si>
  <si>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</si>
  <si>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</si>
  <si>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</si>
  <si>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</si>
  <si>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</si>
  <si>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</si>
  <si>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</si>
  <si>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</si>
  <si>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</si>
  <si>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</si>
  <si>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</si>
  <si>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</si>
  <si>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</si>
  <si>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</si>
  <si>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</si>
  <si>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</si>
  <si>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</si>
  <si>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</si>
  <si>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</si>
  <si>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</si>
  <si>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</si>
  <si>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</si>
  <si>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</si>
  <si>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</si>
  <si>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</si>
  <si>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</si>
  <si>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</si>
  <si>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</si>
  <si>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</si>
  <si>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</si>
  <si>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</si>
  <si>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</si>
  <si>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</si>
  <si>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</si>
  <si>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</si>
  <si>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</si>
  <si>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</si>
  <si>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</si>
  <si>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</si>
  <si>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</si>
  <si>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</si>
  <si>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</si>
  <si>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</si>
  <si>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</si>
  <si>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</si>
  <si>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</si>
  <si>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</si>
  <si>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</si>
  <si>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</si>
  <si>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</si>
  <si>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</si>
  <si>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</si>
  <si>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</si>
  <si>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</si>
  <si>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</si>
  <si>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</si>
  <si>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</si>
  <si>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</si>
  <si>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</si>
  <si>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</si>
  <si>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</si>
  <si>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</si>
  <si>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</si>
  <si>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</si>
  <si>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</si>
  <si>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</si>
  <si>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</si>
  <si>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</si>
  <si>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</si>
  <si>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</si>
  <si>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</si>
  <si>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</si>
  <si>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</si>
  <si>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</si>
  <si>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</si>
  <si>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</si>
  <si>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</si>
  <si>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</si>
  <si>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</si>
  <si>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</si>
  <si>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</si>
  <si>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</si>
  <si>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</si>
  <si>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</si>
  <si>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</si>
  <si>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</si>
  <si>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</si>
  <si>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</si>
  <si>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</si>
  <si>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</si>
  <si>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</si>
  <si>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</si>
  <si>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</si>
  <si>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</si>
  <si>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</si>
  <si>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</si>
  <si>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</si>
  <si>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</si>
  <si>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</si>
  <si>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</si>
  <si>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</si>
  <si>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</si>
  <si>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</si>
  <si>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</si>
  <si>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</si>
  <si>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</si>
  <si>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</si>
  <si>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</si>
  <si>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</si>
  <si>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</si>
  <si>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</si>
  <si>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</si>
  <si>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</si>
  <si>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</si>
  <si>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</si>
  <si>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</si>
  <si>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</si>
  <si>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</si>
  <si>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</si>
  <si>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</si>
  <si>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</si>
  <si>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</si>
  <si>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</si>
  <si>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</si>
  <si>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</si>
  <si>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</si>
  <si>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</si>
  <si>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</si>
  <si>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</si>
  <si>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</si>
  <si>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</si>
  <si>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</si>
  <si>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</si>
  <si>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</si>
  <si>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</si>
  <si>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</si>
  <si>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</si>
  <si>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</si>
  <si>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</si>
  <si>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</si>
  <si>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</si>
  <si>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</si>
  <si>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</si>
  <si>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</si>
  <si>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</si>
  <si>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</si>
  <si>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</si>
  <si>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</si>
  <si>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</si>
  <si>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</si>
  <si>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</si>
  <si>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</si>
  <si>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</si>
  <si>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</si>
  <si>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</si>
  <si>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</si>
  <si>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</si>
  <si>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</si>
  <si>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</si>
  <si>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</si>
  <si>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</si>
  <si>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</si>
  <si>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</si>
  <si>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</si>
  <si>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</si>
  <si>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</si>
  <si>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</si>
  <si>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</si>
  <si>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</si>
  <si>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</si>
  <si>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</si>
  <si>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</si>
  <si>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</si>
  <si>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</si>
  <si>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</si>
  <si>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</si>
  <si>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</si>
  <si>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</si>
  <si>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</si>
  <si>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</si>
  <si>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</si>
  <si>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</si>
  <si>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</si>
  <si>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</si>
  <si>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</si>
  <si>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</si>
  <si>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</si>
  <si>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</si>
  <si>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</si>
  <si>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</si>
  <si>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</si>
  <si>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</si>
  <si>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</si>
  <si>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</si>
  <si>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</si>
  <si>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</si>
  <si>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</si>
  <si>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</si>
  <si>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</si>
  <si>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</si>
  <si>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</si>
  <si>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</si>
  <si>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</si>
  <si>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</si>
  <si>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</si>
  <si>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</si>
  <si>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</si>
  <si>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</si>
  <si>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</si>
  <si>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</si>
  <si>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</si>
  <si>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</si>
  <si>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</si>
  <si>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</si>
  <si>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</si>
  <si>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</si>
  <si>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</si>
  <si>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</si>
  <si>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</si>
  <si>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</si>
  <si>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</si>
  <si>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</si>
  <si>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</si>
  <si>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</si>
  <si>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</si>
  <si>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</si>
  <si>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</si>
  <si>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</si>
  <si>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</si>
  <si>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</si>
  <si>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</si>
  <si>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</si>
  <si>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</si>
  <si>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</si>
  <si>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</si>
  <si>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</si>
  <si>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</si>
  <si>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</si>
  <si>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</si>
  <si>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</si>
  <si>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</si>
  <si>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</si>
  <si>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</si>
  <si>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</si>
  <si>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</si>
  <si>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</si>
  <si>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</si>
  <si>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</si>
  <si>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</si>
  <si>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</si>
  <si>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</si>
  <si>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</si>
  <si>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</si>
  <si>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</si>
  <si>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</si>
  <si>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</si>
  <si>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</si>
  <si>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</si>
  <si>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</si>
  <si>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</si>
  <si>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</si>
  <si>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</si>
  <si>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</si>
  <si>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</si>
  <si>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</si>
  <si>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</si>
  <si>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</si>
  <si>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</si>
  <si>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</si>
  <si>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</si>
  <si>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</si>
  <si>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</si>
  <si>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</si>
  <si>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</si>
  <si>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</si>
  <si>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</si>
  <si>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</si>
  <si>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</si>
  <si>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</si>
  <si>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</si>
  <si>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</si>
  <si>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</si>
  <si>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</si>
  <si>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</si>
  <si>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</si>
  <si>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</si>
  <si>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</si>
  <si>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</si>
  <si>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</si>
  <si>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</si>
  <si>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</si>
  <si>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</si>
  <si>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</si>
  <si>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</si>
  <si>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</si>
  <si>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</si>
  <si>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</si>
  <si>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</si>
  <si>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</si>
  <si>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</si>
  <si>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</si>
  <si>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</si>
  <si>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</si>
  <si>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</si>
  <si>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</si>
  <si>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</si>
  <si>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</si>
  <si>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</si>
  <si>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</si>
  <si>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</si>
  <si>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</si>
  <si>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</si>
  <si>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</si>
  <si>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</si>
  <si>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</si>
  <si>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</si>
  <si>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</si>
  <si>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</si>
  <si>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</si>
  <si>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</si>
  <si>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</si>
  <si>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</si>
  <si>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</si>
  <si>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</si>
  <si>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</si>
  <si>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</si>
  <si>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</si>
  <si>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</si>
  <si>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</si>
  <si>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</si>
  <si>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</si>
  <si>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</si>
  <si>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</si>
  <si>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</si>
  <si>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</si>
  <si>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</si>
  <si>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</si>
  <si>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</si>
  <si>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</si>
  <si>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</si>
  <si>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</si>
  <si>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</si>
  <si>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</si>
  <si>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</si>
  <si>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</si>
  <si>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</si>
  <si>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</si>
  <si>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</si>
  <si>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</si>
  <si>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</si>
  <si>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</si>
  <si>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</si>
  <si>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</si>
  <si>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</si>
  <si>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</si>
  <si>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</si>
  <si>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</si>
  <si>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</si>
  <si>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</si>
  <si>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</si>
  <si>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</si>
  <si>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</si>
  <si>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</si>
  <si>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</si>
  <si>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</si>
  <si>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</si>
  <si>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</si>
  <si>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</si>
  <si>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</si>
  <si>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</si>
  <si>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</si>
  <si>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</si>
  <si>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</si>
  <si>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</si>
  <si>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</si>
  <si>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</si>
  <si>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</si>
  <si>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</si>
  <si>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</si>
  <si>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</si>
  <si>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</si>
  <si>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</si>
  <si>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</si>
  <si>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</si>
  <si>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</si>
  <si>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</si>
  <si>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</si>
  <si>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</si>
  <si>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</si>
  <si>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</si>
  <si>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</si>
  <si>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</si>
  <si>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</si>
  <si>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</si>
  <si>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</si>
  <si>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</si>
  <si>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</si>
  <si>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</si>
  <si>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</si>
  <si>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</si>
  <si>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</si>
  <si>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</si>
  <si>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</si>
  <si>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</si>
  <si>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</si>
  <si>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</si>
  <si>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</si>
  <si>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</si>
  <si>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</si>
  <si>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</si>
  <si>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</si>
  <si>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</si>
  <si>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</si>
  <si>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</si>
  <si>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</si>
  <si>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</si>
  <si>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</si>
  <si>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</si>
  <si>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</si>
  <si>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</si>
  <si>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</si>
  <si>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</si>
  <si>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</si>
  <si>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</si>
  <si>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</si>
  <si>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</si>
  <si>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</si>
  <si>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</si>
  <si>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</si>
  <si>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</si>
  <si>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</si>
  <si>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</si>
  <si>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</si>
  <si>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</si>
  <si>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</si>
  <si>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</si>
  <si>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</si>
  <si>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</si>
  <si>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</si>
  <si>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</si>
  <si>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</si>
  <si>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</si>
  <si>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</si>
  <si>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</si>
  <si>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</si>
  <si>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</si>
  <si>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</si>
  <si>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</si>
  <si>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</si>
  <si>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</si>
  <si>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</si>
  <si>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</si>
  <si>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</si>
  <si>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</si>
  <si>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</si>
  <si>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</si>
  <si>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</si>
  <si>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</si>
  <si>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</si>
  <si>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</si>
  <si>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</si>
  <si>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</si>
  <si>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</si>
  <si>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</si>
  <si>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</si>
  <si>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</si>
  <si>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</si>
  <si>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</si>
  <si>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</si>
  <si>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</si>
  <si>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</si>
  <si>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</si>
  <si>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</si>
  <si>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</si>
  <si>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</si>
  <si>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</si>
  <si>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</si>
  <si>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</si>
  <si>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</si>
  <si>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</si>
  <si>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</si>
  <si>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</si>
  <si>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</si>
  <si>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</si>
  <si>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</si>
  <si>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</si>
  <si>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</si>
  <si>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</si>
  <si>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</si>
  <si>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</si>
  <si>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</si>
  <si>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</si>
  <si>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</si>
  <si>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</si>
  <si>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</si>
  <si>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</si>
  <si>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</si>
  <si>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</si>
  <si>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</si>
  <si>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</si>
  <si>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</si>
  <si>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</si>
  <si>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</si>
  <si>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</si>
  <si>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</si>
  <si>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</si>
  <si>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</si>
  <si>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</si>
  <si>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</si>
  <si>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</si>
  <si>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</si>
  <si>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</si>
  <si>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</si>
  <si>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</si>
  <si>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</si>
  <si>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</si>
  <si>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</si>
  <si>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</si>
  <si>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</si>
  <si>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</si>
  <si>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</si>
  <si>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</si>
  <si>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</si>
  <si>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</si>
  <si>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</si>
  <si>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</si>
  <si>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</si>
  <si>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</si>
  <si>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</si>
  <si>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</si>
  <si>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</si>
  <si>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</si>
  <si>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</si>
  <si>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</si>
  <si>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</si>
  <si>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</si>
  <si>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</si>
  <si>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</si>
  <si>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</si>
  <si>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</si>
  <si>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</si>
  <si>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</si>
  <si>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</si>
  <si>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</si>
  <si>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</si>
  <si>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</si>
  <si>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</si>
  <si>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</si>
  <si>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</si>
  <si>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</si>
  <si>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</si>
  <si>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</si>
  <si>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</si>
  <si>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</si>
  <si>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</si>
  <si>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</si>
  <si>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</si>
  <si>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</si>
  <si>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</si>
  <si>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</si>
  <si>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</si>
  <si>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</si>
  <si>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</si>
  <si>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</si>
  <si>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</si>
  <si>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</si>
  <si>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</si>
  <si>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</si>
  <si>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</si>
  <si>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</si>
  <si>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</si>
  <si>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</si>
  <si>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</si>
  <si>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</si>
  <si>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</si>
  <si>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</si>
  <si>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</si>
  <si>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</si>
  <si>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</si>
  <si>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</si>
  <si>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</si>
  <si>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</si>
  <si>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</si>
  <si>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</si>
  <si>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</si>
  <si>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</si>
  <si>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</si>
  <si>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</si>
  <si>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</si>
  <si>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</si>
  <si>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</si>
  <si>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</si>
  <si>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</si>
  <si>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</si>
  <si>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</si>
  <si>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</si>
  <si>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</si>
  <si>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</si>
  <si>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</si>
  <si>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</si>
  <si>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</si>
  <si>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</si>
  <si>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</si>
  <si>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</si>
  <si>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</si>
  <si>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</si>
  <si>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</si>
  <si>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</si>
  <si>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</si>
  <si>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</si>
  <si>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</si>
  <si>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</si>
  <si>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</si>
  <si>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</si>
  <si>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</si>
  <si>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</si>
  <si>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</si>
  <si>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</si>
  <si>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</si>
  <si>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</si>
  <si>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</si>
  <si>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</si>
  <si>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</si>
  <si>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</si>
  <si>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</si>
  <si>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</si>
  <si>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</si>
  <si>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</si>
  <si>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</si>
  <si>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</si>
  <si>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</si>
  <si>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</si>
  <si>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</si>
  <si>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</si>
  <si>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</si>
  <si>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</si>
  <si>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</si>
  <si>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</si>
  <si>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</si>
  <si>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</si>
  <si>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</si>
  <si>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</si>
  <si>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</si>
  <si>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</si>
  <si>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</si>
  <si>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</si>
  <si>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</si>
  <si>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</si>
  <si>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</si>
  <si>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</si>
  <si>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</si>
  <si>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</si>
  <si>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</si>
  <si>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</si>
  <si>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</si>
  <si>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</si>
  <si>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</si>
  <si>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</si>
  <si>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</si>
  <si>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</si>
  <si>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</si>
  <si>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</si>
  <si>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</si>
  <si>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</si>
  <si>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</si>
  <si>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</si>
  <si>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</si>
  <si>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</si>
  <si>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</si>
  <si>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</si>
  <si>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</si>
  <si>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</si>
  <si>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</si>
  <si>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</si>
  <si>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</si>
  <si>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</si>
  <si>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</si>
  <si>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</si>
  <si>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</si>
  <si>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</si>
  <si>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</si>
  <si>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</si>
  <si>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</si>
  <si>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</si>
  <si>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</si>
  <si>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</si>
  <si>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</si>
  <si>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</si>
  <si>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</si>
  <si>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</si>
  <si>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</si>
  <si>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</si>
  <si>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</si>
  <si>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</si>
  <si>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</si>
  <si>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</si>
  <si>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</si>
  <si>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</si>
  <si>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</si>
  <si>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</si>
  <si>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</si>
  <si>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</si>
  <si>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</si>
  <si>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</si>
  <si>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</si>
  <si>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</si>
  <si>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</si>
  <si>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</si>
  <si>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</si>
  <si>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</si>
  <si>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</si>
  <si>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</si>
  <si>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</si>
  <si>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</si>
  <si>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</si>
  <si>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</si>
  <si>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</si>
  <si>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</si>
  <si>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</si>
  <si>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</si>
  <si>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</si>
  <si>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</si>
  <si>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</si>
  <si>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</si>
  <si>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</si>
  <si>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</si>
  <si>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</si>
  <si>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</si>
  <si>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</si>
  <si>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</si>
  <si>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</si>
  <si>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</si>
  <si>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</si>
  <si>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</si>
  <si>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</si>
  <si>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</si>
  <si>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</si>
  <si>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</si>
  <si>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</si>
  <si>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</si>
  <si>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</si>
  <si>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</si>
  <si>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</si>
  <si>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</si>
  <si>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</si>
  <si>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</si>
  <si>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</si>
  <si>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</si>
  <si>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</si>
  <si>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</si>
  <si>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</si>
  <si>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</si>
  <si>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</si>
  <si>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</si>
  <si>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</si>
  <si>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</si>
  <si>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</si>
  <si>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</si>
  <si>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</si>
  <si>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</si>
  <si>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</si>
  <si>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</si>
  <si>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</si>
  <si>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</si>
  <si>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</si>
  <si>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</si>
  <si>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</si>
  <si>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</si>
  <si>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</si>
  <si>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</si>
  <si>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</si>
  <si>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</si>
  <si>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</si>
  <si>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</si>
  <si>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</si>
  <si>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</si>
  <si>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</si>
  <si>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</si>
  <si>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</si>
  <si>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</si>
  <si>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</si>
  <si>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</si>
  <si>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</si>
  <si>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</si>
  <si>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</si>
  <si>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</si>
  <si>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</si>
  <si>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</si>
  <si>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</si>
  <si>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</si>
  <si>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</si>
  <si>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</si>
  <si>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</si>
  <si>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</si>
  <si>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</si>
  <si>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</si>
  <si>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</si>
  <si>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</si>
  <si>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</si>
  <si>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</si>
  <si>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</si>
  <si>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</si>
  <si>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</si>
  <si>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</si>
  <si>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</si>
  <si>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</si>
  <si>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</si>
  <si>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</si>
  <si>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</si>
  <si>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</si>
  <si>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</si>
  <si>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</si>
  <si>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</si>
  <si>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</si>
  <si>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</si>
  <si>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</si>
  <si>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</si>
  <si>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</si>
  <si>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</si>
  <si>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</si>
  <si>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</si>
  <si>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</si>
  <si>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</si>
  <si>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</si>
  <si>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</si>
  <si>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</si>
  <si>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</si>
  <si>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</si>
  <si>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</si>
  <si>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</si>
  <si>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</si>
  <si>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</si>
  <si>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</si>
  <si>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</si>
  <si>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</si>
  <si>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</si>
  <si>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</si>
  <si>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</si>
  <si>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</si>
  <si>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</si>
  <si>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</si>
  <si>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</si>
  <si>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</si>
  <si>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</si>
  <si>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</si>
  <si>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</si>
  <si>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</si>
  <si>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</si>
  <si>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</si>
  <si>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</si>
  <si>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</si>
  <si>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</si>
  <si>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</si>
  <si>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</si>
  <si>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</si>
  <si>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</si>
  <si>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</si>
  <si>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</si>
  <si>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</si>
  <si>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</si>
  <si>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</si>
  <si>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</si>
  <si>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</si>
  <si>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</si>
  <si>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</si>
  <si>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</si>
  <si>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</si>
  <si>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</si>
  <si>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</si>
  <si>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</si>
  <si>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</si>
  <si>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</si>
  <si>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</si>
  <si>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</si>
  <si>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</si>
  <si>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</si>
  <si>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</si>
  <si>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</si>
  <si>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</si>
  <si>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</si>
  <si>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</si>
  <si>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</si>
  <si>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</si>
  <si>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</si>
  <si>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</si>
  <si>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</si>
  <si>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</si>
  <si>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</si>
  <si>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</si>
  <si>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</si>
  <si>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</si>
  <si>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</si>
  <si>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</si>
  <si>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</si>
  <si>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</si>
  <si>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</si>
  <si>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</si>
  <si>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</si>
  <si>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</si>
  <si>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</si>
  <si>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</si>
  <si>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</si>
  <si>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</si>
  <si>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</si>
  <si>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</si>
  <si>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</si>
  <si>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</si>
  <si>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</si>
  <si>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</si>
  <si>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</si>
  <si>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</si>
  <si>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</si>
  <si>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</si>
  <si>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</si>
  <si>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</si>
  <si>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</si>
  <si>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</si>
  <si>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</si>
  <si>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</si>
  <si>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</si>
  <si>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</si>
  <si>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</si>
  <si>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</si>
  <si>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</si>
  <si>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</si>
  <si>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</si>
  <si>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</si>
  <si>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</si>
  <si>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</si>
  <si>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</si>
  <si>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</si>
  <si>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</si>
  <si>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</si>
  <si>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</si>
  <si>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</si>
  <si>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</si>
  <si>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</si>
  <si>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</si>
  <si>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</si>
  <si>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</si>
  <si>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</si>
  <si>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</si>
  <si>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</si>
  <si>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</si>
  <si>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</si>
  <si>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</si>
  <si>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</si>
  <si>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</si>
  <si>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</si>
  <si>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</si>
  <si>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</si>
  <si>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</si>
  <si>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</si>
  <si>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</si>
  <si>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</si>
  <si>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</si>
  <si>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</si>
  <si>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</si>
  <si>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</si>
  <si>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</si>
  <si>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</si>
  <si>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</si>
  <si>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</si>
  <si>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</si>
  <si>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</si>
  <si>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</si>
  <si>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</si>
  <si>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</si>
  <si>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</si>
  <si>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</si>
  <si>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</si>
  <si>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</si>
  <si>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</si>
  <si>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</si>
  <si>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</si>
  <si>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</si>
  <si>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</si>
  <si>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</si>
  <si>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</si>
  <si>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</si>
  <si>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</si>
  <si>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</si>
  <si>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</si>
  <si>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</si>
  <si>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</si>
  <si>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</si>
  <si>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</si>
  <si>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</si>
  <si>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</si>
  <si>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</si>
  <si>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</si>
  <si>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</si>
  <si>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</si>
  <si>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</si>
  <si>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</si>
  <si>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</si>
  <si>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</si>
  <si>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</si>
  <si>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</si>
  <si>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</si>
  <si>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</si>
  <si>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</si>
  <si>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</si>
  <si>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</si>
  <si>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</si>
  <si>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</si>
  <si>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</si>
  <si>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</si>
  <si>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</si>
  <si>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</si>
  <si>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</si>
  <si>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</si>
  <si>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</si>
  <si>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</si>
  <si>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</si>
  <si>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</si>
  <si>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</si>
  <si>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</si>
  <si>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</si>
  <si>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</si>
  <si>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</si>
  <si>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</si>
  <si>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</si>
  <si>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</si>
  <si>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</si>
  <si>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</si>
  <si>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</si>
  <si>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</si>
  <si>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</si>
  <si>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</si>
  <si>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</si>
  <si>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</si>
  <si>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</si>
  <si>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</si>
  <si>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</si>
  <si>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</si>
  <si>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</si>
  <si>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</si>
  <si>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</si>
  <si>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</si>
  <si>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</si>
  <si>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</si>
  <si>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</si>
  <si>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</si>
  <si>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</si>
  <si>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</si>
  <si>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</si>
  <si>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</si>
  <si>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</si>
  <si>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</si>
  <si>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</si>
  <si>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</si>
  <si>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</si>
  <si>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</si>
  <si>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</si>
  <si>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</si>
  <si>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</si>
  <si>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</si>
  <si>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</si>
  <si>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</si>
  <si>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</si>
  <si>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</si>
  <si>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</si>
  <si>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</si>
  <si>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</si>
  <si>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</si>
  <si>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</si>
  <si>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</si>
  <si>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</si>
  <si>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</si>
  <si>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</si>
  <si>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</si>
  <si>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</si>
  <si>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</si>
  <si>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</si>
  <si>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</si>
  <si>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</si>
  <si>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</si>
  <si>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</si>
  <si>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</si>
  <si>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</si>
  <si>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</si>
  <si>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</si>
  <si>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</si>
  <si>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</si>
  <si>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</si>
  <si>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</si>
  <si>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</si>
  <si>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</si>
  <si>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</si>
  <si>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</si>
  <si>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</si>
  <si>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</si>
  <si>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</si>
  <si>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</si>
  <si>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</si>
  <si>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</si>
  <si>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</si>
  <si>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</si>
  <si>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</si>
  <si>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</si>
  <si>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</si>
  <si>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</si>
  <si>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</si>
  <si>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</si>
  <si>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</si>
  <si>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</si>
  <si>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</si>
  <si>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</si>
  <si>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</si>
  <si>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</si>
  <si>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</si>
  <si>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</si>
  <si>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</si>
  <si>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</si>
  <si>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</si>
  <si>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</si>
  <si>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</si>
  <si>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</si>
  <si>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</si>
  <si>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</si>
  <si>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</si>
  <si>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</si>
  <si>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</si>
  <si>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</si>
  <si>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</si>
  <si>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</si>
  <si>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</si>
  <si>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</si>
  <si>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</si>
  <si>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</si>
  <si>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</si>
  <si>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</si>
  <si>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</si>
  <si>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</si>
  <si>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</si>
  <si>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</si>
  <si>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</si>
  <si>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</si>
  <si>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</si>
  <si>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</si>
  <si>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</si>
  <si>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</si>
  <si>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</si>
  <si>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</si>
  <si>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</si>
  <si>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</si>
  <si>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</si>
  <si>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</si>
  <si>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</si>
  <si>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</si>
  <si>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</si>
  <si>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</si>
  <si>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</si>
  <si>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</si>
  <si>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</si>
  <si>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</si>
  <si>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</si>
  <si>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</si>
  <si>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</si>
  <si>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</si>
  <si>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</si>
  <si>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</si>
  <si>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</si>
  <si>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</si>
  <si>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</si>
  <si>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</si>
  <si>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</si>
  <si>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</si>
  <si>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</si>
  <si>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</si>
  <si>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</si>
  <si>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</si>
  <si>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</si>
  <si>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</si>
  <si>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</si>
  <si>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</si>
  <si>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</si>
  <si>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</si>
  <si>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</si>
  <si>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</si>
  <si>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</si>
  <si>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</si>
  <si>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</si>
  <si>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</si>
  <si>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</si>
  <si>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</si>
  <si>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</si>
  <si>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</si>
  <si>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</si>
  <si>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</si>
  <si>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</si>
  <si>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</si>
  <si>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</si>
  <si>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</si>
  <si>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</si>
  <si>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</si>
  <si>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</si>
  <si>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</si>
  <si>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</si>
  <si>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</si>
  <si>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</si>
  <si>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</si>
  <si>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</si>
  <si>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</si>
  <si>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</si>
  <si>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</si>
  <si>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</si>
  <si>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</si>
  <si>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</si>
  <si>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</si>
  <si>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</si>
  <si>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</si>
  <si>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</si>
  <si>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</si>
  <si>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</si>
  <si>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</si>
  <si>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</si>
  <si>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</si>
  <si>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</si>
  <si>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</si>
  <si>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</si>
  <si>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</si>
  <si>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</si>
  <si>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</si>
  <si>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</si>
  <si>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</si>
  <si>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</si>
  <si>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</si>
  <si>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</si>
  <si>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</si>
  <si>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</si>
  <si>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</si>
  <si>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</si>
  <si>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</si>
  <si>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</si>
  <si>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</si>
  <si>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</si>
  <si>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</si>
  <si>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</si>
  <si>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</si>
  <si>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</si>
  <si>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</si>
  <si>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</si>
  <si>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</si>
  <si>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</si>
  <si>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</si>
  <si>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</si>
  <si>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</si>
  <si>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</si>
  <si>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</si>
  <si>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</si>
  <si>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</si>
  <si>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</si>
  <si>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</si>
  <si>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</si>
  <si>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</si>
  <si>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</si>
  <si>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</si>
  <si>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</si>
  <si>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</si>
  <si>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</si>
  <si>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</si>
  <si>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</si>
  <si>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</si>
  <si>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</si>
  <si>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</si>
  <si>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</si>
  <si>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</si>
  <si>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</si>
  <si>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</si>
  <si>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</si>
  <si>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</si>
  <si>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</si>
  <si>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</si>
  <si>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</si>
  <si>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</si>
  <si>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</si>
  <si>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</si>
  <si>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</si>
  <si>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</si>
  <si>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</si>
  <si>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</si>
  <si>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</si>
  <si>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</si>
  <si>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</si>
  <si>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</si>
  <si>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</si>
  <si>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</si>
  <si>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</si>
  <si>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</si>
  <si>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</si>
  <si>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</si>
  <si>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</si>
  <si>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</si>
  <si>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</si>
  <si>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</si>
  <si>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</si>
  <si>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</si>
  <si>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</si>
  <si>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</si>
  <si>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</si>
  <si>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</si>
  <si>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</si>
  <si>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</si>
  <si>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</si>
  <si>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</si>
  <si>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</si>
  <si>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</si>
  <si>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</si>
  <si>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</si>
  <si>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</si>
  <si>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</si>
  <si>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</si>
  <si>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</si>
  <si>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</si>
  <si>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</si>
  <si>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</si>
  <si>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</si>
  <si>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</si>
  <si>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</si>
  <si>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</si>
  <si>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</si>
  <si>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</si>
  <si>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</si>
  <si>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</si>
  <si>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</si>
  <si>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</si>
  <si>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</si>
  <si>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</si>
  <si>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</si>
  <si>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</si>
  <si>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</si>
  <si>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</si>
  <si>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</si>
  <si>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</si>
  <si>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</si>
  <si>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</si>
  <si>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</si>
  <si>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</si>
  <si>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</si>
  <si>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</si>
  <si>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</si>
  <si>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</si>
  <si>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</si>
  <si>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</si>
  <si>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</si>
  <si>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</si>
  <si>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</si>
  <si>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</si>
  <si>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</si>
  <si>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</si>
  <si>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</si>
  <si>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</si>
  <si>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</si>
  <si>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</si>
  <si>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</si>
  <si>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</si>
  <si>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</si>
  <si>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</si>
  <si>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</si>
  <si>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</si>
  <si>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</si>
  <si>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</si>
  <si>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</si>
  <si>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</si>
  <si>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</si>
  <si>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</si>
  <si>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</si>
  <si>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</si>
  <si>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</si>
  <si>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</si>
  <si>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</si>
  <si>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</si>
  <si>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</si>
  <si>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</si>
  <si>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</si>
  <si>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</si>
  <si>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</si>
  <si>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</si>
  <si>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</si>
  <si>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</si>
  <si>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</si>
  <si>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</si>
  <si>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</si>
  <si>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</si>
  <si>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</si>
  <si>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</si>
  <si>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</si>
  <si>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</si>
  <si>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</si>
  <si>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</si>
  <si>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</si>
  <si>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</si>
  <si>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</si>
  <si>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</si>
  <si>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</si>
  <si>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</si>
  <si>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</si>
  <si>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</si>
  <si>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</si>
  <si>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</si>
  <si>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</si>
  <si>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</si>
  <si>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</si>
  <si>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</si>
  <si>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</si>
  <si>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</si>
  <si>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</si>
  <si>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</si>
  <si>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</si>
  <si>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</si>
  <si>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</si>
  <si>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</si>
  <si>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</si>
  <si>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</si>
  <si>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</si>
  <si>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</si>
  <si>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</si>
  <si>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</si>
  <si>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</si>
  <si>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</si>
  <si>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</si>
  <si>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</si>
  <si>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</si>
  <si>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</si>
  <si>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</si>
  <si>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</si>
  <si>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</si>
  <si>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</si>
  <si>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</si>
  <si>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</si>
  <si>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</si>
  <si>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</si>
  <si>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</si>
  <si>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</si>
  <si>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</si>
  <si>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</si>
  <si>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</si>
  <si>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</si>
  <si>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</si>
  <si>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</si>
  <si>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</si>
  <si>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</si>
  <si>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</si>
  <si>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</si>
  <si>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</si>
  <si>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</si>
  <si>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</si>
  <si>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</si>
  <si>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</si>
  <si>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</si>
  <si>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</si>
  <si>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</si>
  <si>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</si>
  <si>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</si>
  <si>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</si>
  <si>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</si>
  <si>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</si>
  <si>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</si>
  <si>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</si>
  <si>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</si>
  <si>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</si>
  <si>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</si>
  <si>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</si>
  <si>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</si>
  <si>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</si>
  <si>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</si>
  <si>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</si>
  <si>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</si>
  <si>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</si>
  <si>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</si>
  <si>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</si>
  <si>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</si>
  <si>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</si>
  <si>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</si>
  <si>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</si>
  <si>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</si>
  <si>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</si>
  <si>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</si>
  <si>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</si>
  <si>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</si>
  <si>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</si>
  <si>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</si>
  <si>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</si>
  <si>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</si>
  <si>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</si>
  <si>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</si>
  <si>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</si>
  <si>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</si>
  <si>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</si>
  <si>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</si>
  <si>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</si>
  <si>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</si>
  <si>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</si>
  <si>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</si>
  <si>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</si>
  <si>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</si>
  <si>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</si>
  <si>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</si>
  <si>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</si>
  <si>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</si>
  <si>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</si>
  <si>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</si>
  <si>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</si>
  <si>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</si>
  <si>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</si>
  <si>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</si>
  <si>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</si>
  <si>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</si>
  <si>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</si>
  <si>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</si>
  <si>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</si>
  <si>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</si>
  <si>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</si>
  <si>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</si>
  <si>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</si>
  <si>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</si>
  <si>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</si>
  <si>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</si>
  <si>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</si>
  <si>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</si>
  <si>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</si>
  <si>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</si>
  <si>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</si>
  <si>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</si>
  <si>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</si>
  <si>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</si>
  <si>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</si>
  <si>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</si>
  <si>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</si>
  <si>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</si>
  <si>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</si>
  <si>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</si>
  <si>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</si>
  <si>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</si>
  <si>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</si>
  <si>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</si>
  <si>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</si>
  <si>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</si>
  <si>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</si>
  <si>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</si>
  <si>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</si>
  <si>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</si>
  <si>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</si>
  <si>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</si>
  <si>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</si>
  <si>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</si>
  <si>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</si>
  <si>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</si>
  <si>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</si>
  <si>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</si>
  <si>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</si>
  <si>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</si>
  <si>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</si>
  <si>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</si>
  <si>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</si>
  <si>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</si>
  <si>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</si>
  <si>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</si>
  <si>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</si>
  <si>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</si>
  <si>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</si>
  <si>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</si>
  <si>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</si>
  <si>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</si>
  <si>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</si>
  <si>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</si>
  <si>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</si>
  <si>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</si>
  <si>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</si>
  <si>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</si>
  <si>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</si>
  <si>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</si>
  <si>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</si>
  <si>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</si>
  <si>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</si>
  <si>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</si>
  <si>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</si>
  <si>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</si>
  <si>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</si>
  <si>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</si>
  <si>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</si>
  <si>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</si>
  <si>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</si>
  <si>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</si>
  <si>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</si>
  <si>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</si>
  <si>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</si>
  <si>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</si>
  <si>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</si>
  <si>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</si>
  <si>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</si>
  <si>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</si>
  <si>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</si>
  <si>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</si>
  <si>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</si>
  <si>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</si>
  <si>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</si>
  <si>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</si>
  <si>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</si>
  <si>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</si>
  <si>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</si>
  <si>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</si>
  <si>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</si>
  <si>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</si>
  <si>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</si>
  <si>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</si>
  <si>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</si>
  <si>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</si>
  <si>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</si>
  <si>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</si>
  <si>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</si>
  <si>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</si>
  <si>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</si>
  <si>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</si>
  <si>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</si>
  <si>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</si>
  <si>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</si>
  <si>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</si>
  <si>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</si>
  <si>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</si>
  <si>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</si>
  <si>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</si>
  <si>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</si>
  <si>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</si>
  <si>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</si>
  <si>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</si>
  <si>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</si>
  <si>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</si>
  <si>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</si>
  <si>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</si>
  <si>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</si>
  <si>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</si>
  <si>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</si>
  <si>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</si>
  <si>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</si>
  <si>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</si>
  <si>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</si>
  <si>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</si>
  <si>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</si>
  <si>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</si>
  <si>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</si>
  <si>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</si>
  <si>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</si>
  <si>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</si>
  <si>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</si>
  <si>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</si>
  <si>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</si>
  <si>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</si>
  <si>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</si>
  <si>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</si>
  <si>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</si>
  <si>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</si>
  <si>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</si>
  <si>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</si>
  <si>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</si>
  <si>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</si>
  <si>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</si>
  <si>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</si>
  <si>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</si>
  <si>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</si>
  <si>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</si>
  <si>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</si>
  <si>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</si>
  <si>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</si>
  <si>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</si>
  <si>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</si>
  <si>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</si>
  <si>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</si>
  <si>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</si>
  <si>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</si>
  <si>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</si>
  <si>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</si>
  <si>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</si>
  <si>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</si>
  <si>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</si>
  <si>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</si>
  <si>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</si>
  <si>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</si>
  <si>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</si>
  <si>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</si>
  <si>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</si>
  <si>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</si>
  <si>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</si>
  <si>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</si>
  <si>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</si>
  <si>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</si>
  <si>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</si>
  <si>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</si>
  <si>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</si>
  <si>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</si>
  <si>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</si>
  <si>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</si>
  <si>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</si>
  <si>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</si>
  <si>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</si>
  <si>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</si>
  <si>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</si>
  <si>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</si>
  <si>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</si>
  <si>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</si>
  <si>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</si>
  <si>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</si>
  <si>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</si>
  <si>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</si>
  <si>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</si>
  <si>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</si>
  <si>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</si>
  <si>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</si>
  <si>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</si>
  <si>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</si>
  <si>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</si>
  <si>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</si>
  <si>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</si>
  <si>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</si>
  <si>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</si>
  <si>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</si>
  <si>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</si>
  <si>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</si>
  <si>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</si>
  <si>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</si>
  <si>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</si>
  <si>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</si>
  <si>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</si>
  <si>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</si>
  <si>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</si>
  <si>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</si>
  <si>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</si>
  <si>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</si>
  <si>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</si>
  <si>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</si>
  <si>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</si>
  <si>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</si>
  <si>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</si>
  <si>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</si>
  <si>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</si>
  <si>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</si>
  <si>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</si>
  <si>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</si>
  <si>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</si>
  <si>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</si>
  <si>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</si>
  <si>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</si>
  <si>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</si>
  <si>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</si>
  <si>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</si>
  <si>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</si>
  <si>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</si>
  <si>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</si>
  <si>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</si>
  <si>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</si>
  <si>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</si>
  <si>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</si>
  <si>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</si>
  <si>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</si>
  <si>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</si>
  <si>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</si>
  <si>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</si>
  <si>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</si>
  <si>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</si>
  <si>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</si>
  <si>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</si>
  <si>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</si>
  <si>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</si>
  <si>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</si>
  <si>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</si>
  <si>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</si>
  <si>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</si>
  <si>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</si>
  <si>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</si>
  <si>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</si>
  <si>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</si>
  <si>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</si>
  <si>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</si>
  <si>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</si>
  <si>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</si>
  <si>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</si>
  <si>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</si>
  <si>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</si>
  <si>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</si>
  <si>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</si>
  <si>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</si>
  <si>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</si>
  <si>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</si>
  <si>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</si>
  <si>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</si>
  <si>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</si>
  <si>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</si>
  <si>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</si>
  <si>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</si>
  <si>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</si>
  <si>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</si>
  <si>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</si>
  <si>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</si>
  <si>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</si>
  <si>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</si>
  <si>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</si>
  <si>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</si>
  <si>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</si>
  <si>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</si>
  <si>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</si>
  <si>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</si>
  <si>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</si>
  <si>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</si>
  <si>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</si>
  <si>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</si>
  <si>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</si>
  <si>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</si>
  <si>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</si>
  <si>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</si>
  <si>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</si>
  <si>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</si>
  <si>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</si>
  <si>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</si>
  <si>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</si>
  <si>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</si>
  <si>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</si>
  <si>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</si>
  <si>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</si>
  <si>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</si>
  <si>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</si>
  <si>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</si>
  <si>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</si>
  <si>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</si>
  <si>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</si>
  <si>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</si>
  <si>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</si>
  <si>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</si>
  <si>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</si>
  <si>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</si>
  <si>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</si>
  <si>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</si>
  <si>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</si>
  <si>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</si>
  <si>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</si>
  <si>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</si>
  <si>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</si>
  <si>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</si>
  <si>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</si>
  <si>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</si>
  <si>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</si>
  <si>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</si>
  <si>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</si>
  <si>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</si>
  <si>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</si>
  <si>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</si>
  <si>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</si>
  <si>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</si>
  <si>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</si>
  <si>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</si>
  <si>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</si>
  <si>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</si>
  <si>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</si>
  <si>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</si>
  <si>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</si>
  <si>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</si>
  <si>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</si>
  <si>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</si>
  <si>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</si>
  <si>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</si>
  <si>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</si>
  <si>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</si>
  <si>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</si>
  <si>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</si>
  <si>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</si>
  <si>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</si>
  <si>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</si>
  <si>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</si>
  <si>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</si>
  <si>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</si>
  <si>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</si>
  <si>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</si>
  <si>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</si>
  <si>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</si>
  <si>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</si>
  <si>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</si>
  <si>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</si>
  <si>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</si>
  <si>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</si>
  <si>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</si>
  <si>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</si>
  <si>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</si>
  <si>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</si>
  <si>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</si>
  <si>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</si>
  <si>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</si>
  <si>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</si>
  <si>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</si>
  <si>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</si>
  <si>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</si>
  <si>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</si>
  <si>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</si>
  <si>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</si>
  <si>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</si>
  <si>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</si>
  <si>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</si>
  <si>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</si>
  <si>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</si>
  <si>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</si>
  <si>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</si>
  <si>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</si>
  <si>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</si>
  <si>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</si>
  <si>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</si>
  <si>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</si>
  <si>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</si>
  <si>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</si>
  <si>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</si>
  <si>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</si>
  <si>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</si>
  <si>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</si>
  <si>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</si>
  <si>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</si>
  <si>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</si>
  <si>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</si>
  <si>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</si>
  <si>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</si>
  <si>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</si>
  <si>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</si>
  <si>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</si>
  <si>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</si>
  <si>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</si>
  <si>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</si>
  <si>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</si>
  <si>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</si>
  <si>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</si>
  <si>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</si>
  <si>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</si>
  <si>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</si>
  <si>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</si>
  <si>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</si>
  <si>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</si>
  <si>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</si>
  <si>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</si>
  <si>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</si>
  <si>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</si>
  <si>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</si>
  <si>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</si>
  <si>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</si>
  <si>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</si>
  <si>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</si>
  <si>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</si>
  <si>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</si>
  <si>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</si>
  <si>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</si>
  <si>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</si>
  <si>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</si>
  <si>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</si>
  <si>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</si>
  <si>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</si>
  <si>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</si>
  <si>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</si>
  <si>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</si>
  <si>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</si>
  <si>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</si>
  <si>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</si>
  <si>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</si>
  <si>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</si>
  <si>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</si>
  <si>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</si>
  <si>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</si>
  <si>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</si>
  <si>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</si>
  <si>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</si>
  <si>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</si>
  <si>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</si>
  <si>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</si>
  <si>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</si>
  <si>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</si>
  <si>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</si>
  <si>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</si>
  <si>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</si>
  <si>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</si>
  <si>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</si>
  <si>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</si>
  <si>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</si>
  <si>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</si>
  <si>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</si>
  <si>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</si>
  <si>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</si>
  <si>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</si>
  <si>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</si>
  <si>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</si>
  <si>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</si>
  <si>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</si>
  <si>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</si>
  <si>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</si>
  <si>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</si>
  <si>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</si>
  <si>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</si>
  <si>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</si>
  <si>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</si>
  <si>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</si>
  <si>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</si>
  <si>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</si>
  <si>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</si>
  <si>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</si>
  <si>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</si>
  <si>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</si>
  <si>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</si>
  <si>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</si>
  <si>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</si>
  <si>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</si>
  <si>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</si>
  <si>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</si>
  <si>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</si>
  <si>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</si>
  <si>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</si>
  <si>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</si>
  <si>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</si>
  <si>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</si>
  <si>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</si>
  <si>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</si>
  <si>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</si>
  <si>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</si>
  <si>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</si>
  <si>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</si>
  <si>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</si>
  <si>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</si>
  <si>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</si>
  <si>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</si>
  <si>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</si>
  <si>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</si>
  <si>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</si>
  <si>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</si>
  <si>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</si>
  <si>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</si>
  <si>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</si>
  <si>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</si>
  <si>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</si>
  <si>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</si>
  <si>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</si>
  <si>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</si>
  <si>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</si>
  <si>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</si>
  <si>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</si>
  <si>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</si>
  <si>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</si>
  <si>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</si>
  <si>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</si>
  <si>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</si>
  <si>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</si>
  <si>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</si>
  <si>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</si>
  <si>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</si>
  <si>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</si>
  <si>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</si>
  <si>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</si>
  <si>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</si>
  <si>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</si>
  <si>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</si>
  <si>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</si>
  <si>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</si>
  <si>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</si>
  <si>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</si>
  <si>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</si>
  <si>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</si>
  <si>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</si>
  <si>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</si>
  <si>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</si>
  <si>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</si>
  <si>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</si>
  <si>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</si>
  <si>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</si>
  <si>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</si>
  <si>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</si>
  <si>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</si>
  <si>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</si>
  <si>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</si>
  <si>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</si>
  <si>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</si>
  <si>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</si>
  <si>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</si>
  <si>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</si>
  <si>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</si>
  <si>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</si>
  <si>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</si>
  <si>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</si>
  <si>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</si>
  <si>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</si>
  <si>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</si>
  <si>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</si>
  <si>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</si>
  <si>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</si>
  <si>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</si>
  <si>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</si>
  <si>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</si>
  <si>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</si>
  <si>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</si>
  <si>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</si>
  <si>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</si>
  <si>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</si>
  <si>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</si>
  <si>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</si>
  <si>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</si>
  <si>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</si>
  <si>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</si>
  <si>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</si>
  <si>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</si>
  <si>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</si>
  <si>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</si>
  <si>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</si>
  <si>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</si>
  <si>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</si>
  <si>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</si>
  <si>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</si>
  <si>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</si>
  <si>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</si>
  <si>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</si>
  <si>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</si>
  <si>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</si>
  <si>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</si>
  <si>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</si>
  <si>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</si>
  <si>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</si>
  <si>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</si>
  <si>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</si>
  <si>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</si>
  <si>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</si>
  <si>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</si>
  <si>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</si>
  <si>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</si>
  <si>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</si>
  <si>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</si>
  <si>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</si>
  <si>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</si>
  <si>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</si>
  <si>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</si>
  <si>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</si>
  <si>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</si>
  <si>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</si>
  <si>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</si>
  <si>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</si>
  <si>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</si>
  <si>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</si>
  <si>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</si>
  <si>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</si>
  <si>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</si>
  <si>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</si>
  <si>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</si>
  <si>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</si>
  <si>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</si>
  <si>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</si>
  <si>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</si>
  <si>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</si>
  <si>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</si>
  <si>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</si>
  <si>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</si>
  <si>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</si>
  <si>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</si>
  <si>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</si>
  <si>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</si>
  <si>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</si>
  <si>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</si>
  <si>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</si>
  <si>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</si>
  <si>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</si>
  <si>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</si>
  <si>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</si>
  <si>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</si>
  <si>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</si>
  <si>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</si>
  <si>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</si>
  <si>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</si>
  <si>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</si>
  <si>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</si>
  <si>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</si>
  <si>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</si>
  <si>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</si>
  <si>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</si>
  <si>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</si>
  <si>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</si>
  <si>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</si>
  <si>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</si>
  <si>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</si>
  <si>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</si>
  <si>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</si>
  <si>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</si>
  <si>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</si>
  <si>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</si>
  <si>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</si>
  <si>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</si>
  <si>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</si>
  <si>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</si>
  <si>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</si>
  <si>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</si>
  <si>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</si>
  <si>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</si>
  <si>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</si>
  <si>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</si>
  <si>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</si>
  <si>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</si>
  <si>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</si>
  <si>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</si>
  <si>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</si>
  <si>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</si>
  <si>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</si>
  <si>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</si>
  <si>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</si>
  <si>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</si>
  <si>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</si>
  <si>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</si>
  <si>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</si>
  <si>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</si>
  <si>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</si>
  <si>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</si>
  <si>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</si>
  <si>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</si>
  <si>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</si>
  <si>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</si>
  <si>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</si>
  <si>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</si>
  <si>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</si>
  <si>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</si>
  <si>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</si>
  <si>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</si>
  <si>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</si>
  <si>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</si>
  <si>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</si>
  <si>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</si>
  <si>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</si>
  <si>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</si>
  <si>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</si>
  <si>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</si>
  <si>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</si>
  <si>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</si>
  <si>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</si>
  <si>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</si>
  <si>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</si>
  <si>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</si>
  <si>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</si>
  <si>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</si>
  <si>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</si>
  <si>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</si>
  <si>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</si>
  <si>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</si>
  <si>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</si>
  <si>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</si>
  <si>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</si>
  <si>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</si>
  <si>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</si>
  <si>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</si>
  <si>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</si>
  <si>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</si>
  <si>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</si>
  <si>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</si>
  <si>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</si>
  <si>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</si>
  <si>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</si>
  <si>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</si>
  <si>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</si>
  <si>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</si>
  <si>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</si>
  <si>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</si>
  <si>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</si>
  <si>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</si>
  <si>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</si>
  <si>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</si>
  <si>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</si>
  <si>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</si>
  <si>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</si>
  <si>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</si>
  <si>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</si>
  <si>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</si>
  <si>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</si>
  <si>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</si>
  <si>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</si>
  <si>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</si>
  <si>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</si>
  <si>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</si>
  <si>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</si>
  <si>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</si>
  <si>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</si>
  <si>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</si>
  <si>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</si>
  <si>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</si>
  <si>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</si>
  <si>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</si>
  <si>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</si>
  <si>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</si>
  <si>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</si>
  <si>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</si>
  <si>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</si>
  <si>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</si>
  <si>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</si>
  <si>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</si>
  <si>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</si>
  <si>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</si>
  <si>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</si>
  <si>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</si>
  <si>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</si>
  <si>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</si>
  <si>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</si>
  <si>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</si>
  <si>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</si>
  <si>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</si>
  <si>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</si>
  <si>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</si>
  <si>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</si>
  <si>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</si>
  <si>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</si>
  <si>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</si>
  <si>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</si>
  <si>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</si>
  <si>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</si>
  <si>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</si>
  <si>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</si>
  <si>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</si>
  <si>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</si>
  <si>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</si>
  <si>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</si>
  <si>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</si>
  <si>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</si>
  <si>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</si>
  <si>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</si>
  <si>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</si>
  <si>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</si>
  <si>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</si>
  <si>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</si>
  <si>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</si>
  <si>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</si>
  <si>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</si>
  <si>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</si>
  <si>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</si>
  <si>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</si>
  <si>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</si>
  <si>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</si>
  <si>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</si>
  <si>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</si>
  <si>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</si>
  <si>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</si>
  <si>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</si>
  <si>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</si>
  <si>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</si>
  <si>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</si>
  <si>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</si>
  <si>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</si>
  <si>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</si>
  <si>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</si>
  <si>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</si>
  <si>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</si>
  <si>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</si>
  <si>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</si>
  <si>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</si>
  <si>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</si>
  <si>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</si>
  <si>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</si>
  <si>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</si>
  <si>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</si>
  <si>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</si>
  <si>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</si>
  <si>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</si>
  <si>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</si>
  <si>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</si>
  <si>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</si>
  <si>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</si>
  <si>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</si>
  <si>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</si>
  <si>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</si>
  <si>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</si>
  <si>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</si>
  <si>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</si>
  <si>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</si>
  <si>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</si>
  <si>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</si>
  <si>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</si>
  <si>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</si>
  <si>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</si>
  <si>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</si>
  <si>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</si>
  <si>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</si>
  <si>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</si>
  <si>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</si>
  <si>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</si>
  <si>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</si>
  <si>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</si>
  <si>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</si>
  <si>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</si>
  <si>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</si>
  <si>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</si>
  <si>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</si>
  <si>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</si>
  <si>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</si>
  <si>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</si>
  <si>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</si>
  <si>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</si>
  <si>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</si>
  <si>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</si>
  <si>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</si>
  <si>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</si>
  <si>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</si>
  <si>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</si>
  <si>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</si>
  <si>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</si>
  <si>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</si>
  <si>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</si>
  <si>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</si>
  <si>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</si>
  <si>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</si>
  <si>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</si>
  <si>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</si>
  <si>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</si>
  <si>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</si>
  <si>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</si>
  <si>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</si>
  <si>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</si>
  <si>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</si>
  <si>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</si>
  <si>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</si>
  <si>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</si>
  <si>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</si>
  <si>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</si>
  <si>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</si>
  <si>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</si>
  <si>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</si>
  <si>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</si>
  <si>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</si>
  <si>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</si>
  <si>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</si>
  <si>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</si>
  <si>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</si>
  <si>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</si>
  <si>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</si>
  <si>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</si>
  <si>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</si>
  <si>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</si>
  <si>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</si>
  <si>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</si>
  <si>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</si>
  <si>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</si>
  <si>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</si>
  <si>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</si>
  <si>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</si>
  <si>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</si>
  <si>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</si>
  <si>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</si>
  <si>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</si>
  <si>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</si>
  <si>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</si>
  <si>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</si>
  <si>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</si>
  <si>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</si>
  <si>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</si>
  <si>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</si>
  <si>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</si>
  <si>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</si>
  <si>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</si>
  <si>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</si>
  <si>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</si>
  <si>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</si>
  <si>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</si>
  <si>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</si>
  <si>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</si>
  <si>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</si>
  <si>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</si>
  <si>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</si>
  <si>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</si>
  <si>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</si>
  <si>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</si>
  <si>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</si>
  <si>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</si>
  <si>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</si>
  <si>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</si>
  <si>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</si>
  <si>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</si>
  <si>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</si>
  <si>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</si>
  <si>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</si>
  <si>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</si>
  <si>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</si>
  <si>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</si>
  <si>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</si>
  <si>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</si>
  <si>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</si>
  <si>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</si>
  <si>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</si>
  <si>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</si>
  <si>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</si>
  <si>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</si>
  <si>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</si>
  <si>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</si>
  <si>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</si>
  <si>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</si>
  <si>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</si>
  <si>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</si>
  <si>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</si>
  <si>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</si>
  <si>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</si>
  <si>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</si>
  <si>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</si>
  <si>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</si>
  <si>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</si>
  <si>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</si>
  <si>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</si>
  <si>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</si>
  <si>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</si>
  <si>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</si>
  <si>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</si>
  <si>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</si>
  <si>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</si>
  <si>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</si>
  <si>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</si>
  <si>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</si>
  <si>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</si>
  <si>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</si>
  <si>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</si>
  <si>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</si>
  <si>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</si>
  <si>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</si>
  <si>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</si>
  <si>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</si>
  <si>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</si>
  <si>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</si>
  <si>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</si>
  <si>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</si>
  <si>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</si>
  <si>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</si>
  <si>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</si>
  <si>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</si>
  <si>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</si>
  <si>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</si>
  <si>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</si>
  <si>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</si>
  <si>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</si>
  <si>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</si>
  <si>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</si>
  <si>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</si>
  <si>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</si>
  <si>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</si>
  <si>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</si>
  <si>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</si>
  <si>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</si>
  <si>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</si>
  <si>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</si>
  <si>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</si>
  <si>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</si>
  <si>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</si>
  <si>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</si>
  <si>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</si>
  <si>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</si>
  <si>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</si>
  <si>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</si>
  <si>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</si>
  <si>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</si>
  <si>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</si>
  <si>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</si>
  <si>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</si>
  <si>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</si>
  <si>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</si>
  <si>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</si>
  <si>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</si>
  <si>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</si>
  <si>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</si>
  <si>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</si>
  <si>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</si>
  <si>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</si>
  <si>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</si>
  <si>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</si>
  <si>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</si>
  <si>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</si>
  <si>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</si>
  <si>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</si>
  <si>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</si>
  <si>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</si>
  <si>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</si>
  <si>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</si>
  <si>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</si>
  <si>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</si>
  <si>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</si>
  <si>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</si>
  <si>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</si>
  <si>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</si>
  <si>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</si>
  <si>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</si>
  <si>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</si>
  <si>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</si>
  <si>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</si>
  <si>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</si>
  <si>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</si>
  <si>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</si>
  <si>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</si>
  <si>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</si>
  <si>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</si>
  <si>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</si>
  <si>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</si>
  <si>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</si>
  <si>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</si>
  <si>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</si>
  <si>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</si>
  <si>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</si>
  <si>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</si>
  <si>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</si>
  <si>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</si>
  <si>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</si>
  <si>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</si>
  <si>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</si>
  <si>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</si>
  <si>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</si>
  <si>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</si>
  <si>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</si>
  <si>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</si>
  <si>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</si>
  <si>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</si>
  <si>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</si>
  <si>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</si>
  <si>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</si>
  <si>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</si>
  <si>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</si>
  <si>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</si>
  <si>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</si>
  <si>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</si>
  <si>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</si>
  <si>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</si>
  <si>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</si>
  <si>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</si>
  <si>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</si>
  <si>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</si>
  <si>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</si>
  <si>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</si>
  <si>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</si>
  <si>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</si>
  <si>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</si>
  <si>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</si>
  <si>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</si>
  <si>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</si>
  <si>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</si>
  <si>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</si>
  <si>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</si>
  <si>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</si>
  <si>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</si>
  <si>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</si>
  <si>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</si>
  <si>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</si>
  <si>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</si>
  <si>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</si>
  <si>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</si>
  <si>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</si>
  <si>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</si>
  <si>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</si>
  <si>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</si>
  <si>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</si>
  <si>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</si>
  <si>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</si>
  <si>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</si>
  <si>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</si>
  <si>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</si>
  <si>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</si>
  <si>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</si>
  <si>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</si>
  <si>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</si>
  <si>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</si>
  <si>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</si>
  <si>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</si>
  <si>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</si>
  <si>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</si>
  <si>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</si>
  <si>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</si>
  <si>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</si>
  <si>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</si>
  <si>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</si>
  <si>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</si>
  <si>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</si>
  <si>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</si>
  <si>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</si>
  <si>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</si>
  <si>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</si>
  <si>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</si>
  <si>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</si>
  <si>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</si>
  <si>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</si>
  <si>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</si>
  <si>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</si>
  <si>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</si>
  <si>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</si>
  <si>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</si>
  <si>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</si>
  <si>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</si>
  <si>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</si>
  <si>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</si>
  <si>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</si>
  <si>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</si>
  <si>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</si>
  <si>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</si>
  <si>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</si>
  <si>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</si>
  <si>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</si>
  <si>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</si>
  <si>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</si>
  <si>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</si>
  <si>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</si>
  <si>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</si>
  <si>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</si>
  <si>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</si>
  <si>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</si>
  <si>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</si>
  <si>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</si>
  <si>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</si>
  <si>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</si>
  <si>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</si>
  <si>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</si>
  <si>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</si>
  <si>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</si>
  <si>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</si>
  <si>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</si>
  <si>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</si>
  <si>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</si>
  <si>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</si>
  <si>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</si>
  <si>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</si>
  <si>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</si>
  <si>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</si>
  <si>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</si>
  <si>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</si>
  <si>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</si>
  <si>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</si>
  <si>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</si>
  <si>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</si>
  <si>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</si>
  <si>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</si>
  <si>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</si>
  <si>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</si>
  <si>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</si>
  <si>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</si>
  <si>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</si>
  <si>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</si>
  <si>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</si>
  <si>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</si>
  <si>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</si>
  <si>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</si>
  <si>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</si>
  <si>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</si>
  <si>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</si>
  <si>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</si>
  <si>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</si>
  <si>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</si>
  <si>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</si>
  <si>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</si>
  <si>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</si>
  <si>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</si>
  <si>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</si>
  <si>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</si>
  <si>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</si>
  <si>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</si>
  <si>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</si>
  <si>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</si>
  <si>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</si>
  <si>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</si>
  <si>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</si>
  <si>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</si>
  <si>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</si>
  <si>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</si>
  <si>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</si>
  <si>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</si>
  <si>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</si>
  <si>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</si>
  <si>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</si>
  <si>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</si>
  <si>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</si>
  <si>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</si>
  <si>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</si>
  <si>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</si>
  <si>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</si>
  <si>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</si>
  <si>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</si>
  <si>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</si>
  <si>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</si>
  <si>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</si>
  <si>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</si>
  <si>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</si>
  <si>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</si>
  <si>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</si>
  <si>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</si>
  <si>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</si>
  <si>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</si>
  <si>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</si>
  <si>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</si>
  <si>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</si>
  <si>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</si>
  <si>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</si>
  <si>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</si>
  <si>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</si>
  <si>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</si>
  <si>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</si>
  <si>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</si>
  <si>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</si>
  <si>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</si>
  <si>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</si>
  <si>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</si>
  <si>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</si>
  <si>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</si>
  <si>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</si>
  <si>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</si>
  <si>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</si>
  <si>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</si>
  <si>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</si>
  <si>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</si>
  <si>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</si>
  <si>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</si>
  <si>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</si>
  <si>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</si>
  <si>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</si>
  <si>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</si>
  <si>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</si>
  <si>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</si>
  <si>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</si>
  <si>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</si>
  <si>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</si>
  <si>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</si>
  <si>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</si>
  <si>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</si>
  <si>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</si>
  <si>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</si>
  <si>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</si>
  <si>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</si>
  <si>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</si>
  <si>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</si>
  <si>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</si>
  <si>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</si>
  <si>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</si>
  <si>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</si>
  <si>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</si>
  <si>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</si>
  <si>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</si>
  <si>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</si>
  <si>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</si>
  <si>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</si>
  <si>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</si>
  <si>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</si>
  <si>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</si>
  <si>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</si>
  <si>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</si>
  <si>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</si>
  <si>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</si>
  <si>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</si>
  <si>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</si>
  <si>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</si>
  <si>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</si>
  <si>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</si>
  <si>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</si>
  <si>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</si>
  <si>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</si>
  <si>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</si>
  <si>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</si>
  <si>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</si>
  <si>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</si>
  <si>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</si>
  <si>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</si>
  <si>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</si>
  <si>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</si>
  <si>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</si>
  <si>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</si>
  <si>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</si>
  <si>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</si>
  <si>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</si>
  <si>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</si>
  <si>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</si>
  <si>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</si>
  <si>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</si>
  <si>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</si>
  <si>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</si>
  <si>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</si>
  <si>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</si>
  <si>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</si>
  <si>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</si>
  <si>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</si>
  <si>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</si>
  <si>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</si>
  <si>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</si>
  <si>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</si>
  <si>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</si>
  <si>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</si>
  <si>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</si>
  <si>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</si>
  <si>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</si>
  <si>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</si>
  <si>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</si>
  <si>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</si>
  <si>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</si>
  <si>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</si>
  <si>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</si>
  <si>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</si>
  <si>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</si>
  <si>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</si>
  <si>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</si>
  <si>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</si>
  <si>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</si>
  <si>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</si>
  <si>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</si>
  <si>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</si>
  <si>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</si>
  <si>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</si>
  <si>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</si>
  <si>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</si>
  <si>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</si>
  <si>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</si>
  <si>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</si>
  <si>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</si>
  <si>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</si>
  <si>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</si>
  <si>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</si>
  <si>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</si>
  <si>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</si>
  <si>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</si>
  <si>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</si>
  <si>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</si>
  <si>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</si>
  <si>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</si>
  <si>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</si>
  <si>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</si>
  <si>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</si>
  <si>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</si>
  <si>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</si>
  <si>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</si>
  <si>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</si>
  <si>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</si>
  <si>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</si>
  <si>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</si>
  <si>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</si>
  <si>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</si>
  <si>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</si>
  <si>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</si>
  <si>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</si>
  <si>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</si>
  <si>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</si>
  <si>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</si>
  <si>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</si>
  <si>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</si>
  <si>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</si>
  <si>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</si>
  <si>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</si>
  <si>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</si>
  <si>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</si>
  <si>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</si>
  <si>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</si>
  <si>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</si>
  <si>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</si>
  <si>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</si>
  <si>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</si>
  <si>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</si>
  <si>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</si>
  <si>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</si>
  <si>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</si>
  <si>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</si>
  <si>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</si>
  <si>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</si>
  <si>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</si>
  <si>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</si>
  <si>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</si>
  <si>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</si>
  <si>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</si>
  <si>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</si>
  <si>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</si>
  <si>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</si>
  <si>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</si>
  <si>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</si>
  <si>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</si>
  <si>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</si>
  <si>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</si>
  <si>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</si>
  <si>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</si>
  <si>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</si>
  <si>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</si>
  <si>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</si>
  <si>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</si>
  <si>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</si>
  <si>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</si>
  <si>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</si>
  <si>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</si>
  <si>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</si>
  <si>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</si>
  <si>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</si>
  <si>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</si>
  <si>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</si>
  <si>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</si>
  <si>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</si>
  <si>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</si>
  <si>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</si>
  <si>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</si>
  <si>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</si>
  <si>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</si>
  <si>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</si>
  <si>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</si>
  <si>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</si>
  <si>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</si>
  <si>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</si>
  <si>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</si>
  <si>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</si>
  <si>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</si>
  <si>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</si>
  <si>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</si>
  <si>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</si>
  <si>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</si>
  <si>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</si>
  <si>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</si>
  <si>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</si>
  <si>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</si>
  <si>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</si>
  <si>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</si>
  <si>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</si>
  <si>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</si>
  <si>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</si>
  <si>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</si>
  <si>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</si>
  <si>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</si>
  <si>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</si>
  <si>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</si>
  <si>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</si>
  <si>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</si>
  <si>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</si>
  <si>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</si>
  <si>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</si>
  <si>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</si>
  <si>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</si>
  <si>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</si>
  <si>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</si>
  <si>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</si>
  <si>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</si>
  <si>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</si>
  <si>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</si>
  <si>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</si>
  <si>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</si>
  <si>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</si>
  <si>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</si>
  <si>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</si>
  <si>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</si>
  <si>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</si>
  <si>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</si>
  <si>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</si>
  <si>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</si>
  <si>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</si>
  <si>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</si>
  <si>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</si>
  <si>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</si>
  <si>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</si>
  <si>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</si>
  <si>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</si>
  <si>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</si>
  <si>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</si>
  <si>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</si>
  <si>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</si>
  <si>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</si>
  <si>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</si>
  <si>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</si>
  <si>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</si>
  <si>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</si>
  <si>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</si>
  <si>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</si>
  <si>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</si>
  <si>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</si>
  <si>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</si>
  <si>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</si>
  <si>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</si>
  <si>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</si>
  <si>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</si>
  <si>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</si>
  <si>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</si>
  <si>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</si>
  <si>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</si>
  <si>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</si>
  <si>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</si>
  <si>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</si>
  <si>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</si>
  <si>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</si>
  <si>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</si>
  <si>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</si>
  <si>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</si>
  <si>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</si>
  <si>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</si>
  <si>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</si>
  <si>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</si>
  <si>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</si>
  <si>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</si>
  <si>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</si>
  <si>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</si>
  <si>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</si>
  <si>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</si>
  <si>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</si>
  <si>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</si>
  <si>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</si>
  <si>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</si>
  <si>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</si>
  <si>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</si>
  <si>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</si>
  <si>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</si>
  <si>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</si>
  <si>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</si>
  <si>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</si>
  <si>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</si>
  <si>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</si>
  <si>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</si>
  <si>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</si>
  <si>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</si>
  <si>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</si>
  <si>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</si>
  <si>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</si>
  <si>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</si>
  <si>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</si>
  <si>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</si>
  <si>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</si>
  <si>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</si>
  <si>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</si>
  <si>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</si>
  <si>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</si>
  <si>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</si>
  <si>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</si>
  <si>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</si>
  <si>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</si>
  <si>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</si>
  <si>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</si>
  <si>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</si>
  <si>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</si>
  <si>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</si>
  <si>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</si>
  <si>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</si>
  <si>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</si>
  <si>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</si>
  <si>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</si>
  <si>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</si>
  <si>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</si>
  <si>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</si>
  <si>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</si>
  <si>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</si>
  <si>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</si>
  <si>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</si>
  <si>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</si>
  <si>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</si>
  <si>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</si>
  <si>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</si>
  <si>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</si>
  <si>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</si>
  <si>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</si>
  <si>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</si>
  <si>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</si>
  <si>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</si>
  <si>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</si>
  <si>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</si>
  <si>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</si>
  <si>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</si>
  <si>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</si>
  <si>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</si>
  <si>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</si>
  <si>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</si>
  <si>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</si>
  <si>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</si>
  <si>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</si>
  <si>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</si>
  <si>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</si>
  <si>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</si>
  <si>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</si>
  <si>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</si>
  <si>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</si>
  <si>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</si>
  <si>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</si>
  <si>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</si>
  <si>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</si>
  <si>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</si>
  <si>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</si>
  <si>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</si>
  <si>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</si>
  <si>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</si>
  <si>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</si>
  <si>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</si>
  <si>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</si>
  <si>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</si>
  <si>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</si>
  <si>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</si>
  <si>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</si>
  <si>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</si>
  <si>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</si>
  <si>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</si>
  <si>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</si>
  <si>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</si>
  <si>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</si>
  <si>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</si>
  <si>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</si>
  <si>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</si>
  <si>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</si>
  <si>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</si>
  <si>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</si>
  <si>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</si>
  <si>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</si>
  <si>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</si>
  <si>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</si>
  <si>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</si>
  <si>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</si>
  <si>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</si>
  <si>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</si>
  <si>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</si>
  <si>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</si>
  <si>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</si>
  <si>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</si>
  <si>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</si>
  <si>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</si>
  <si>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</si>
  <si>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</si>
  <si>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</si>
  <si>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</si>
  <si>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</si>
  <si>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</si>
  <si>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</si>
  <si>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</si>
  <si>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</si>
  <si>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</si>
  <si>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</si>
  <si>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</si>
  <si>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</si>
  <si>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</si>
  <si>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</si>
  <si>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</si>
  <si>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</si>
  <si>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</si>
  <si>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</si>
  <si>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</si>
  <si>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</si>
  <si>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</si>
  <si>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</si>
  <si>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</si>
  <si>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</si>
  <si>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</si>
  <si>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</si>
  <si>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</si>
  <si>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</si>
  <si>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</si>
  <si>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</si>
  <si>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</si>
  <si>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</si>
  <si>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</si>
  <si>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</si>
  <si>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</si>
  <si>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</si>
  <si>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</si>
  <si>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</si>
  <si>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</si>
  <si>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</si>
  <si>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</si>
  <si>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</si>
  <si>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</si>
  <si>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</si>
  <si>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</si>
  <si>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</si>
  <si>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</si>
  <si>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</si>
  <si>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</si>
  <si>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</si>
  <si>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</si>
  <si>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</si>
  <si>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</si>
  <si>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</si>
  <si>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</si>
  <si>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</si>
  <si>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</si>
  <si>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</si>
  <si>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</si>
  <si>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</si>
  <si>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</si>
  <si>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</si>
  <si>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</si>
  <si>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</si>
  <si>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</si>
  <si>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</si>
  <si>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</si>
  <si>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</si>
  <si>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</si>
  <si>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</si>
  <si>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</si>
  <si>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</si>
  <si>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</si>
  <si>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</si>
  <si>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</si>
  <si>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</si>
  <si>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</si>
  <si>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</si>
  <si>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</si>
  <si>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</si>
  <si>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</si>
  <si>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</si>
  <si>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</si>
  <si>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</si>
  <si>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</si>
  <si>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</si>
  <si>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</si>
  <si>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</si>
  <si>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</si>
  <si>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</si>
  <si>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</si>
  <si>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</si>
  <si>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</si>
  <si>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</si>
  <si>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</si>
  <si>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</si>
  <si>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</si>
  <si>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</si>
  <si>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</si>
  <si>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</si>
  <si>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</si>
  <si>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</si>
  <si>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</si>
  <si>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</si>
  <si>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</si>
  <si>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</si>
  <si>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</si>
  <si>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</si>
  <si>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</si>
  <si>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</si>
  <si>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</si>
  <si>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</si>
  <si>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</si>
  <si>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</si>
  <si>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</si>
  <si>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</si>
  <si>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</si>
  <si>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</si>
  <si>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</si>
  <si>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</si>
  <si>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</si>
  <si>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</si>
  <si>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</si>
  <si>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</si>
  <si>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</si>
  <si>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</si>
  <si>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</si>
  <si>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</si>
  <si>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</si>
  <si>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</si>
  <si>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</si>
  <si>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</si>
  <si>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</si>
  <si>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</si>
  <si>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</si>
  <si>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</si>
  <si>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</si>
  <si>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</si>
  <si>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</si>
  <si>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</si>
  <si>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</si>
  <si>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</si>
  <si>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</si>
  <si>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</si>
  <si>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</si>
  <si>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</si>
  <si>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</si>
  <si>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</si>
  <si>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</si>
  <si>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</si>
  <si>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</si>
  <si>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</si>
  <si>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</si>
  <si>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</si>
  <si>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</si>
  <si>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</si>
  <si>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</si>
  <si>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</si>
  <si>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</si>
  <si>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</si>
  <si>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</si>
  <si>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</si>
  <si>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</si>
  <si>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</si>
  <si>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</si>
  <si>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</si>
  <si>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</si>
  <si>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</si>
  <si>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</si>
  <si>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</si>
  <si>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</si>
  <si>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</si>
  <si>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</si>
  <si>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</si>
  <si>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</si>
  <si>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</si>
  <si>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</si>
  <si>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</si>
  <si>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</si>
  <si>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</si>
  <si>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</si>
  <si>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</si>
  <si>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</si>
  <si>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</si>
  <si>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</si>
  <si>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</si>
  <si>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</si>
  <si>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</si>
  <si>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</si>
  <si>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</si>
  <si>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</si>
  <si>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</si>
  <si>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</si>
  <si>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</si>
  <si>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</si>
  <si>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</si>
  <si>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</si>
  <si>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</si>
  <si>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</si>
  <si>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</si>
  <si>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</si>
  <si>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</si>
  <si>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</si>
  <si>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</si>
  <si>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</si>
  <si>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</si>
  <si>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</si>
  <si>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</si>
  <si>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</si>
  <si>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</si>
  <si>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</si>
  <si>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</si>
  <si>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</si>
  <si>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</si>
  <si>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</si>
  <si>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</si>
  <si>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</si>
  <si>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</si>
  <si>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</si>
  <si>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</si>
  <si>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</si>
  <si>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</si>
  <si>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</si>
  <si>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</si>
  <si>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</si>
  <si>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</si>
  <si>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</si>
  <si>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</si>
  <si>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</si>
  <si>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</si>
  <si>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</si>
  <si>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</si>
  <si>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</si>
  <si>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</si>
  <si>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</si>
  <si>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</si>
  <si>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</si>
  <si>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</si>
  <si>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</si>
  <si>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</si>
  <si>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</si>
  <si>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</si>
  <si>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</si>
  <si>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</si>
  <si>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</si>
  <si>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</si>
  <si>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</si>
  <si>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</si>
  <si>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</si>
  <si>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</si>
  <si>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</si>
  <si>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</si>
  <si>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</si>
  <si>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</si>
  <si>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</si>
  <si>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</si>
  <si>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</si>
  <si>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</si>
  <si>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</si>
  <si>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</si>
  <si>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</si>
  <si>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</si>
  <si>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</si>
  <si>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</si>
  <si>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</si>
  <si>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</si>
  <si>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</si>
  <si>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</si>
  <si>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</si>
  <si>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</si>
  <si>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</si>
  <si>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</si>
  <si>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</si>
  <si>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</si>
  <si>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</si>
  <si>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</si>
  <si>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</si>
  <si>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</si>
  <si>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</si>
  <si>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</si>
  <si>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</si>
  <si>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</si>
  <si>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</si>
  <si>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</si>
  <si>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</si>
  <si>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</si>
  <si>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</si>
  <si>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</si>
  <si>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</si>
  <si>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</si>
  <si>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</si>
  <si>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</si>
  <si>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</si>
  <si>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</si>
  <si>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</si>
  <si>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</si>
  <si>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</si>
  <si>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</si>
  <si>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</si>
  <si>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</si>
  <si>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</si>
  <si>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</si>
  <si>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</si>
  <si>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</si>
  <si>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</si>
  <si>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</si>
  <si>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</si>
  <si>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</si>
  <si>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</si>
  <si>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</si>
  <si>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</si>
  <si>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</si>
  <si>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</si>
  <si>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</si>
  <si>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</si>
  <si>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</si>
  <si>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</si>
  <si>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</si>
  <si>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</si>
  <si>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</si>
  <si>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</si>
  <si>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</si>
  <si>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</si>
  <si>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</si>
  <si>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</si>
  <si>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</si>
  <si>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</si>
  <si>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</si>
  <si>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</si>
  <si>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</si>
  <si>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</si>
  <si>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</si>
  <si>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</si>
  <si>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</si>
  <si>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</si>
  <si>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</si>
  <si>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</si>
  <si>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</si>
  <si>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</si>
  <si>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</si>
  <si>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</si>
  <si>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</si>
  <si>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</si>
  <si>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</si>
  <si>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</si>
  <si>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</si>
  <si>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</si>
  <si>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</si>
  <si>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</si>
  <si>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</si>
  <si>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</si>
  <si>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</si>
  <si>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</si>
  <si>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</si>
  <si>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</si>
  <si>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</si>
  <si>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</si>
  <si>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</si>
  <si>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</si>
  <si>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</si>
  <si>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</si>
  <si>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</si>
  <si>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</si>
  <si>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</si>
  <si>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</si>
  <si>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</si>
  <si>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</si>
  <si>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</si>
  <si>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</si>
  <si>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</si>
  <si>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</si>
  <si>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</si>
  <si>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</si>
  <si>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</si>
  <si>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</si>
  <si>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</si>
  <si>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</si>
  <si>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</si>
  <si>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</si>
  <si>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</si>
  <si>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</si>
  <si>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</si>
  <si>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</si>
  <si>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</si>
  <si>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</si>
  <si>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</si>
  <si>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</si>
  <si>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</si>
  <si>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</si>
  <si>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</si>
  <si>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</si>
  <si>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</si>
  <si>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</si>
  <si>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</si>
  <si>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</si>
  <si>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</si>
  <si>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</si>
  <si>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</si>
  <si>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</si>
  <si>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</si>
  <si>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</si>
  <si>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</si>
  <si>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</si>
  <si>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</si>
  <si>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</si>
  <si>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</si>
  <si>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</si>
  <si>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</si>
  <si>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</si>
  <si>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</si>
  <si>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</si>
  <si>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</si>
  <si>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</si>
  <si>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</si>
  <si>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</si>
  <si>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</si>
  <si>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</si>
  <si>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</si>
  <si>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</si>
  <si>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</si>
  <si>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</si>
  <si>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</si>
  <si>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</si>
  <si>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</si>
  <si>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</si>
  <si>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</si>
  <si>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</si>
  <si>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</si>
  <si>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</si>
  <si>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</si>
  <si>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</si>
  <si>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</si>
  <si>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</si>
  <si>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</si>
  <si>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</si>
  <si>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</si>
  <si>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</si>
  <si>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</si>
  <si>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</si>
  <si>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</si>
  <si>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</si>
  <si>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</si>
  <si>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</si>
  <si>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</si>
  <si>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</si>
  <si>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</si>
  <si>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</si>
  <si>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</si>
  <si>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</si>
  <si>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</si>
  <si>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</si>
  <si>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</si>
  <si>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</si>
  <si>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</si>
  <si>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</si>
  <si>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</si>
  <si>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</si>
  <si>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</si>
  <si>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</si>
  <si>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</si>
  <si>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</si>
  <si>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</si>
  <si>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</si>
  <si>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</si>
  <si>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</si>
  <si>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</si>
  <si>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</si>
  <si>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</si>
  <si>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</si>
  <si>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</si>
  <si>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</si>
  <si>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</si>
  <si>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</si>
  <si>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</si>
  <si>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</si>
  <si>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</si>
  <si>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</si>
  <si>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</si>
  <si>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</si>
  <si>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</si>
  <si>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</si>
  <si>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</si>
  <si>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</si>
  <si>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</si>
  <si>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</si>
  <si>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</si>
  <si>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</si>
  <si>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</si>
  <si>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</si>
  <si>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</si>
  <si>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</si>
  <si>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</si>
  <si>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</si>
  <si>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</si>
  <si>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</si>
  <si>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</si>
  <si>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</si>
  <si>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</si>
  <si>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</si>
  <si>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</si>
  <si>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</si>
  <si>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</si>
  <si>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</si>
  <si>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</si>
  <si>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</si>
  <si>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</si>
  <si>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</si>
  <si>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</si>
  <si>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</si>
  <si>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</si>
  <si>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</si>
  <si>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</si>
  <si>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</si>
  <si>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</si>
  <si>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</si>
  <si>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</si>
  <si>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</si>
  <si>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</si>
  <si>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</si>
  <si>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</si>
  <si>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</si>
  <si>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</si>
  <si>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</si>
  <si>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</si>
  <si>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</si>
  <si>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</si>
  <si>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</si>
  <si>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</si>
  <si>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</si>
  <si>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</si>
  <si>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</si>
  <si>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</si>
  <si>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</si>
  <si>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</si>
  <si>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</si>
  <si>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</si>
  <si>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</si>
  <si>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</si>
  <si>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</si>
  <si>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</si>
  <si>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</si>
  <si>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</si>
  <si>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</si>
  <si>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</si>
  <si>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</si>
  <si>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</si>
  <si>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</si>
  <si>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</si>
  <si>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</si>
  <si>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</si>
  <si>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</si>
  <si>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</si>
  <si>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</si>
  <si>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</si>
  <si>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</si>
  <si>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</si>
  <si>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</si>
  <si>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</si>
  <si>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</si>
  <si>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</si>
  <si>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</si>
  <si>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</si>
  <si>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</si>
  <si>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</si>
  <si>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</si>
  <si>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</si>
  <si>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</si>
  <si>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</si>
  <si>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</si>
  <si>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</si>
  <si>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</si>
  <si>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</si>
  <si>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</si>
  <si>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</si>
  <si>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</si>
  <si>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</si>
  <si>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</si>
  <si>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</si>
  <si>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</si>
  <si>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</si>
  <si>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</si>
  <si>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</si>
  <si>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</si>
  <si>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</si>
  <si>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</si>
  <si>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</si>
  <si>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</si>
  <si>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</si>
  <si>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</si>
  <si>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</si>
  <si>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</si>
  <si>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</si>
  <si>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</si>
  <si>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</si>
  <si>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</si>
  <si>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</si>
  <si>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</si>
  <si>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</si>
  <si>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</si>
  <si>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</si>
  <si>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</si>
  <si>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</si>
  <si>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</si>
  <si>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</si>
  <si>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</si>
  <si>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</si>
  <si>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</si>
  <si>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</si>
  <si>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</si>
  <si>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</si>
  <si>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</si>
  <si>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</si>
  <si>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</si>
  <si>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</si>
  <si>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</si>
  <si>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</si>
  <si>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</si>
  <si>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</si>
  <si>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</si>
  <si>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</si>
  <si>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</si>
  <si>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</si>
  <si>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</si>
  <si>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</si>
  <si>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</si>
  <si>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</si>
  <si>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</si>
  <si>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</si>
  <si>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</si>
  <si>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</si>
  <si>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</si>
  <si>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</si>
  <si>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</si>
  <si>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</si>
  <si>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</si>
  <si>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</si>
  <si>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</si>
  <si>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</si>
  <si>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</si>
  <si>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</si>
  <si>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</si>
  <si>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</si>
  <si>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</si>
  <si>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</si>
  <si>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</si>
  <si>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</si>
  <si>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</si>
  <si>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</si>
  <si>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</si>
  <si>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</si>
  <si>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</si>
  <si>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</si>
  <si>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</si>
  <si>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</si>
  <si>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</si>
  <si>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</si>
  <si>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</si>
  <si>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</si>
  <si>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</si>
  <si>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</si>
  <si>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</si>
  <si>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</si>
  <si>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</si>
  <si>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</si>
  <si>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</si>
  <si>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</si>
  <si>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</si>
  <si>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</si>
  <si>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</si>
  <si>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</si>
  <si>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</si>
  <si>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</si>
  <si>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</si>
  <si>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</si>
  <si>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</si>
  <si>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</si>
  <si>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</si>
  <si>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</si>
  <si>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</si>
  <si>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</si>
  <si>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</si>
  <si>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</si>
  <si>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</si>
  <si>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</si>
  <si>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</si>
  <si>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</si>
  <si>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</si>
  <si>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</si>
  <si>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</si>
  <si>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</si>
  <si>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</si>
  <si>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</si>
  <si>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</si>
  <si>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</si>
  <si>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</si>
  <si>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</si>
  <si>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</si>
  <si>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</si>
  <si>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</si>
  <si>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</si>
  <si>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</si>
  <si>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</si>
  <si>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</si>
  <si>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</si>
  <si>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</si>
  <si>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</si>
  <si>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</si>
  <si>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</si>
  <si>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</si>
  <si>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</si>
  <si>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</si>
  <si>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</si>
  <si>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</si>
  <si>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</si>
  <si>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</si>
  <si>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</si>
  <si>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</si>
  <si>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</si>
  <si>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</si>
  <si>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</si>
  <si>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</si>
  <si>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</si>
  <si>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</si>
  <si>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</si>
  <si>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</si>
  <si>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</si>
  <si>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</si>
  <si>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</si>
  <si>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</si>
  <si>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</si>
  <si>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</si>
  <si>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</si>
  <si>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</si>
  <si>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</si>
  <si>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</si>
  <si>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</si>
  <si>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</si>
  <si>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</si>
  <si>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</si>
  <si>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</si>
  <si>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</si>
  <si>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</si>
  <si>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</si>
  <si>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</si>
  <si>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</si>
  <si>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</si>
  <si>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</si>
  <si>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</si>
  <si>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</si>
  <si>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</si>
  <si>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</si>
  <si>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</si>
  <si>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</si>
  <si>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</si>
  <si>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</si>
  <si>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</si>
  <si>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</si>
  <si>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</si>
  <si>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</si>
  <si>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</si>
  <si>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</si>
  <si>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</si>
  <si>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</si>
  <si>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</si>
  <si>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</si>
  <si>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</si>
  <si>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</si>
  <si>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</si>
  <si>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</si>
  <si>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</si>
  <si>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</si>
  <si>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</si>
  <si>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</si>
  <si>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</si>
  <si>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</si>
  <si>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</si>
  <si>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</si>
  <si>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</si>
  <si>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</si>
  <si>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</si>
  <si>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</si>
  <si>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</si>
  <si>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</si>
  <si>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</si>
  <si>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</si>
  <si>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</si>
  <si>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</si>
  <si>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</si>
  <si>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</si>
  <si>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</si>
  <si>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</si>
  <si>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</si>
  <si>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</si>
  <si>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</si>
  <si>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</si>
  <si>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</si>
  <si>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</si>
  <si>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</si>
  <si>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</si>
  <si>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</si>
  <si>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</si>
  <si>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</si>
  <si>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</si>
  <si>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</si>
  <si>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</si>
  <si>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</si>
  <si>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</si>
  <si>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</si>
  <si>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</si>
  <si>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</si>
  <si>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</si>
  <si>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</si>
  <si>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</si>
  <si>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</si>
  <si>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</si>
  <si>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</si>
  <si>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</si>
  <si>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</si>
  <si>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</si>
  <si>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</si>
  <si>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</si>
  <si>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</si>
  <si>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</si>
  <si>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</si>
  <si>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</si>
  <si>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</si>
  <si>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</si>
  <si>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</si>
  <si>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</si>
  <si>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</si>
  <si>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</si>
  <si>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</si>
  <si>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</si>
  <si>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</si>
  <si>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</si>
  <si>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</si>
  <si>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</si>
  <si>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</si>
  <si>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</si>
  <si>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</si>
  <si>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</si>
  <si>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</si>
  <si>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</si>
  <si>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</si>
  <si>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</si>
  <si>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</si>
  <si>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</si>
  <si>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</si>
  <si>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</si>
  <si>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</si>
  <si>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</si>
  <si>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</si>
  <si>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</si>
  <si>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</si>
  <si>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</si>
  <si>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</si>
  <si>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</si>
  <si>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</si>
  <si>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</si>
  <si>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</si>
  <si>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</si>
  <si>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</si>
  <si>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</si>
  <si>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</si>
  <si>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</si>
  <si>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</si>
  <si>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</si>
  <si>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</si>
  <si>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</si>
  <si>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</si>
  <si>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</si>
  <si>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</si>
  <si>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</si>
  <si>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</si>
  <si>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</si>
  <si>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</si>
  <si>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</si>
  <si>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</si>
  <si>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</si>
  <si>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</si>
  <si>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</si>
  <si>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</si>
  <si>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</si>
  <si>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</si>
  <si>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</si>
  <si>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</si>
  <si>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</si>
  <si>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</si>
  <si>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</si>
  <si>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</si>
  <si>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</si>
  <si>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</si>
  <si>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</si>
  <si>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</si>
  <si>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</si>
  <si>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</si>
  <si>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</si>
  <si>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</si>
  <si>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</si>
  <si>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</si>
  <si>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</si>
  <si>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</si>
  <si>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</si>
  <si>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</si>
  <si>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</si>
  <si>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</si>
  <si>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</si>
  <si>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</si>
  <si>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</si>
  <si>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</si>
  <si>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</si>
  <si>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</si>
  <si>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</si>
  <si>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</si>
  <si>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</si>
  <si>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</si>
  <si>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</si>
  <si>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</si>
  <si>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</si>
  <si>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</si>
  <si>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</si>
  <si>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</si>
  <si>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</si>
  <si>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</si>
  <si>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</si>
  <si>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</si>
  <si>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</si>
  <si>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</si>
  <si>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</si>
  <si>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</si>
  <si>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</si>
  <si>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</si>
  <si>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</si>
  <si>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</si>
  <si>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</si>
  <si>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</si>
  <si>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</si>
  <si>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</si>
  <si>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</si>
  <si>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</si>
  <si>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</si>
  <si>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</si>
  <si>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</si>
  <si>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</si>
  <si>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</si>
  <si>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</si>
  <si>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</si>
  <si>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</si>
  <si>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</si>
  <si>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</si>
  <si>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</si>
  <si>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</si>
  <si>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</si>
  <si>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</si>
  <si>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</si>
  <si>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</si>
  <si>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</si>
  <si>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</si>
  <si>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</si>
  <si>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</si>
  <si>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</si>
  <si>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</si>
  <si>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</si>
  <si>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</si>
  <si>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</si>
  <si>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</si>
  <si>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</si>
  <si>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</si>
  <si>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</si>
  <si>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</si>
  <si>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</si>
  <si>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</si>
  <si>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</si>
  <si>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</si>
  <si>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</si>
  <si>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</si>
  <si>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</si>
  <si>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</si>
  <si>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</si>
  <si>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</si>
  <si>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</si>
  <si>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</si>
  <si>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</si>
  <si>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</si>
  <si>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</si>
  <si>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</si>
  <si>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</si>
  <si>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</si>
  <si>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</si>
  <si>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</si>
  <si>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</si>
  <si>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</si>
  <si>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</si>
  <si>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</si>
  <si>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</si>
  <si>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</si>
  <si>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</si>
  <si>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</si>
  <si>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</si>
  <si>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</si>
  <si>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</si>
  <si>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</si>
  <si>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</si>
  <si>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</si>
  <si>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</si>
  <si>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</si>
  <si>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</si>
  <si>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</si>
  <si>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</si>
  <si>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</si>
  <si>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</si>
  <si>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</si>
  <si>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</si>
  <si>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</si>
  <si>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</si>
  <si>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</si>
  <si>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</si>
  <si>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</si>
  <si>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</si>
  <si>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</si>
  <si>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</si>
  <si>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</si>
  <si>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</si>
  <si>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</si>
  <si>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</si>
  <si>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</si>
  <si>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</si>
  <si>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</si>
  <si>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</si>
  <si>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</si>
  <si>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</si>
  <si>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</si>
  <si>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</si>
  <si>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</si>
  <si>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</si>
  <si>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</si>
  <si>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</si>
  <si>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</si>
  <si>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</si>
  <si>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</si>
  <si>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</si>
  <si>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</si>
  <si>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</si>
  <si>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</si>
  <si>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</si>
  <si>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</si>
  <si>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</si>
  <si>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</si>
  <si>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</si>
  <si>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</si>
  <si>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</si>
  <si>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</si>
  <si>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</si>
  <si>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</si>
  <si>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</si>
  <si>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</si>
  <si>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</si>
  <si>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</si>
  <si>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</si>
  <si>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</si>
  <si>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</si>
  <si>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</si>
  <si>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</si>
  <si>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</si>
  <si>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</si>
  <si>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</si>
  <si>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</si>
  <si>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</si>
  <si>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</si>
  <si>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</si>
  <si>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</si>
  <si>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</si>
  <si>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</si>
  <si>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</si>
  <si>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</si>
  <si>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</si>
  <si>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</si>
  <si>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</si>
  <si>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</si>
  <si>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</si>
  <si>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</si>
  <si>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</si>
  <si>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</si>
  <si>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</si>
  <si>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</si>
  <si>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</si>
  <si>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</si>
  <si>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</si>
  <si>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</si>
  <si>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</si>
  <si>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</si>
  <si>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</si>
  <si>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</si>
  <si>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</si>
  <si>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</si>
  <si>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</si>
  <si>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</si>
  <si>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</si>
  <si>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</si>
  <si>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</si>
  <si>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</si>
  <si>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</si>
  <si>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</si>
  <si>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</si>
  <si>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</si>
  <si>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</si>
  <si>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</si>
  <si>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</si>
  <si>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</si>
  <si>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</si>
  <si>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</si>
  <si>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</si>
  <si>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</si>
  <si>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</si>
  <si>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</si>
  <si>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</si>
  <si>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</si>
  <si>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</si>
  <si>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</si>
  <si>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</si>
  <si>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</si>
  <si>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</si>
  <si>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</si>
  <si>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</si>
  <si>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</si>
  <si>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</si>
  <si>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</si>
  <si>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</si>
  <si>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</si>
  <si>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</si>
  <si>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</si>
  <si>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</si>
  <si>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</si>
  <si>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</si>
  <si>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</si>
  <si>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</si>
  <si>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</si>
  <si>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</si>
  <si>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</si>
  <si>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</si>
  <si>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</si>
  <si>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</si>
  <si>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</si>
  <si>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</si>
  <si>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</si>
  <si>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</si>
  <si>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</si>
  <si>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</si>
  <si>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</si>
  <si>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</si>
  <si>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</si>
  <si>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</si>
  <si>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</si>
  <si>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</si>
  <si>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</si>
  <si>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</si>
  <si>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</si>
  <si>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</si>
  <si>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</si>
  <si>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</si>
  <si>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</si>
  <si>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</si>
  <si>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</si>
  <si>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</si>
  <si>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</si>
  <si>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</si>
  <si>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</si>
  <si>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</si>
  <si>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</si>
  <si>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</si>
  <si>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</si>
  <si>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</si>
  <si>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</si>
  <si>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</si>
  <si>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</si>
  <si>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</si>
  <si>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</si>
  <si>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</si>
  <si>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</si>
  <si>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</si>
  <si>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</si>
  <si>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</si>
  <si>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</si>
  <si>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</si>
  <si>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</si>
  <si>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</si>
  <si>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</si>
  <si>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</si>
  <si>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</si>
  <si>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</si>
  <si>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</si>
  <si>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</si>
  <si>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</si>
  <si>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</si>
  <si>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</si>
  <si>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</si>
  <si>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</si>
  <si>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</si>
  <si>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</si>
  <si>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</si>
  <si>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</si>
  <si>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</si>
  <si>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</si>
  <si>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</si>
  <si>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</si>
  <si>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</si>
  <si>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</si>
  <si>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</si>
  <si>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</si>
  <si>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</si>
  <si>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</si>
  <si>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</si>
  <si>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</si>
  <si>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</si>
  <si>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</si>
  <si>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</si>
  <si>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</si>
  <si>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</si>
  <si>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</si>
  <si>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</si>
  <si>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</si>
  <si>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</si>
  <si>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</si>
  <si>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</si>
  <si>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</si>
  <si>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</si>
  <si>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</si>
  <si>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</si>
  <si>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</si>
  <si>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</si>
  <si>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</si>
  <si>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</si>
  <si>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</si>
  <si>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</si>
  <si>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</si>
  <si>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</si>
  <si>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</si>
  <si>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</si>
  <si>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</si>
  <si>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</si>
  <si>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</si>
  <si>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</si>
  <si>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</si>
  <si>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</si>
  <si>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</si>
  <si>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</si>
  <si>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</si>
  <si>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</si>
  <si>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</si>
  <si>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</si>
  <si>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</si>
  <si>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</si>
  <si>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</si>
  <si>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</si>
  <si>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</si>
  <si>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</si>
  <si>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</si>
  <si>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</si>
  <si>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</si>
  <si>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</si>
  <si>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</si>
  <si>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</si>
  <si>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</si>
  <si>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</si>
  <si>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</si>
  <si>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</si>
  <si>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</si>
  <si>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</si>
  <si>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</si>
  <si>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</si>
  <si>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</si>
  <si>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</si>
  <si>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</si>
  <si>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</si>
  <si>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</si>
  <si>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</si>
  <si>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</si>
  <si>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</si>
  <si>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</si>
  <si>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</si>
  <si>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</si>
  <si>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</si>
  <si>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</si>
  <si>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</si>
  <si>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</si>
  <si>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</si>
  <si>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</si>
  <si>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</si>
  <si>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</si>
  <si>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</si>
  <si>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</si>
  <si>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</si>
  <si>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</si>
  <si>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</si>
  <si>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</si>
  <si>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</si>
  <si>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</si>
  <si>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</si>
  <si>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</si>
  <si>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</si>
  <si>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</si>
  <si>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</si>
  <si>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</si>
  <si>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</si>
  <si>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</si>
  <si>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</si>
  <si>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</si>
  <si>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</si>
  <si>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</si>
  <si>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</si>
  <si>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</si>
  <si>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</si>
  <si>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</si>
  <si>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</si>
  <si>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</si>
  <si>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</si>
  <si>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</si>
  <si>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</si>
  <si>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</si>
  <si>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</si>
  <si>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</si>
  <si>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</si>
  <si>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</si>
  <si>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</si>
  <si>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</si>
  <si>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</si>
  <si>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</si>
  <si>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</si>
  <si>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</si>
  <si>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</si>
  <si>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</si>
  <si>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</si>
  <si>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</si>
  <si>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</si>
  <si>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</si>
  <si>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</si>
  <si>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</si>
  <si>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</si>
  <si>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</si>
  <si>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</si>
  <si>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</si>
  <si>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</si>
  <si>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</si>
  <si>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</si>
  <si>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</si>
  <si>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</si>
  <si>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</si>
  <si>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</si>
  <si>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</si>
  <si>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</si>
  <si>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</si>
  <si>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</si>
  <si>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</si>
  <si>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</si>
  <si>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</si>
  <si>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</si>
  <si>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</si>
  <si>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</si>
  <si>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</si>
  <si>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</si>
  <si>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</si>
  <si>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</si>
  <si>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</si>
  <si>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</si>
  <si>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</si>
  <si>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</si>
  <si>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</si>
  <si>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</si>
  <si>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</si>
  <si>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</si>
  <si>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</si>
  <si>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</si>
  <si>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</si>
  <si>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</si>
  <si>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</si>
  <si>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</si>
  <si>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</si>
  <si>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</si>
  <si>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</si>
  <si>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</si>
  <si>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</si>
  <si>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</si>
  <si>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</si>
  <si>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</si>
  <si>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</si>
  <si>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</si>
  <si>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</si>
  <si>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</si>
  <si>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</si>
  <si>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</si>
  <si>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</si>
  <si>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</si>
  <si>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</si>
  <si>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</si>
  <si>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</si>
  <si>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</si>
  <si>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</si>
  <si>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</si>
  <si>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</si>
  <si>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</si>
  <si>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</si>
  <si>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</si>
  <si>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</si>
  <si>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</si>
  <si>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</si>
  <si>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</si>
  <si>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</si>
  <si>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</si>
  <si>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</si>
  <si>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</si>
  <si>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</si>
  <si>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</si>
  <si>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</si>
  <si>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</si>
  <si>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</si>
  <si>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</si>
  <si>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</si>
  <si>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</si>
  <si>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</si>
  <si>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</si>
  <si>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</si>
  <si>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</si>
  <si>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</si>
  <si>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</si>
  <si>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</si>
  <si>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</si>
  <si>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</si>
  <si>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</si>
  <si>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</si>
  <si>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</si>
  <si>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</si>
  <si>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</si>
  <si>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</si>
  <si>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</si>
  <si>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</si>
  <si>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</si>
  <si>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</si>
  <si>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</si>
  <si>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</si>
  <si>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</si>
  <si>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</si>
  <si>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</si>
  <si>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</si>
  <si>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</si>
  <si>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</si>
  <si>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</si>
  <si>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</si>
  <si>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</si>
  <si>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</si>
  <si>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</si>
  <si>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</si>
  <si>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</si>
  <si>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</si>
  <si>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</si>
  <si>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</si>
  <si>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</si>
  <si>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</si>
  <si>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</si>
  <si>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</si>
  <si>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</si>
  <si>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</si>
  <si>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</si>
  <si>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</si>
  <si>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</si>
  <si>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</si>
  <si>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</si>
  <si>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</si>
  <si>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</si>
  <si>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</si>
  <si>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</si>
  <si>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</si>
  <si>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</si>
  <si>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</si>
  <si>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</si>
  <si>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</si>
  <si>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</si>
  <si>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</si>
  <si>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</si>
  <si>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</si>
  <si>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</si>
  <si>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</si>
  <si>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</si>
  <si>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</si>
  <si>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</si>
  <si>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</si>
  <si>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</si>
  <si>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</si>
  <si>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</si>
  <si>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</si>
  <si>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</si>
  <si>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</si>
  <si>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</si>
  <si>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</si>
  <si>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</si>
  <si>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</si>
  <si>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</si>
  <si>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</si>
  <si>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</si>
  <si>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</si>
  <si>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</si>
  <si>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</si>
  <si>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</si>
  <si>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</si>
  <si>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</si>
  <si>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</si>
  <si>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</si>
  <si>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</si>
  <si>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</si>
  <si>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</si>
  <si>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</si>
  <si>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</si>
  <si>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</si>
  <si>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</si>
  <si>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</si>
  <si>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</si>
  <si>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</si>
  <si>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</si>
  <si>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</si>
  <si>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</si>
  <si>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</si>
  <si>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</si>
  <si>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</si>
  <si>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</si>
  <si>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</si>
  <si>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</si>
  <si>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</si>
  <si>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</si>
  <si>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</si>
  <si>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</si>
  <si>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</si>
  <si>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</si>
  <si>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</si>
  <si>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</si>
  <si>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</si>
  <si>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</si>
  <si>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</si>
  <si>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</si>
  <si>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</si>
  <si>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</si>
  <si>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</si>
  <si>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</si>
  <si>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</si>
  <si>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</si>
  <si>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</si>
  <si>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</si>
  <si>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</si>
  <si>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</si>
  <si>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</si>
  <si>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</si>
  <si>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</si>
  <si>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</si>
  <si>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</si>
  <si>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</si>
  <si>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</si>
  <si>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</si>
  <si>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</si>
  <si>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</si>
  <si>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</si>
  <si>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</si>
  <si>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</si>
  <si>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</si>
  <si>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</si>
  <si>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</si>
  <si>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</si>
  <si>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</si>
  <si>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</si>
  <si>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</si>
  <si>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</si>
  <si>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</si>
  <si>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</si>
  <si>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</si>
  <si>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</si>
  <si>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</si>
  <si>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</si>
  <si>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</si>
  <si>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</si>
  <si>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</si>
  <si>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</si>
  <si>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</si>
  <si>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</si>
  <si>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</si>
  <si>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</si>
  <si>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</si>
  <si>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</si>
  <si>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</si>
  <si>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</si>
  <si>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</si>
  <si>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</si>
  <si>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</si>
  <si>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</si>
  <si>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</si>
  <si>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</si>
  <si>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</si>
  <si>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</si>
  <si>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</si>
  <si>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</si>
  <si>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</si>
  <si>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</si>
  <si>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</si>
  <si>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</si>
  <si>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</si>
  <si>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</si>
  <si>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</si>
  <si>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</si>
  <si>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</si>
  <si>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</si>
  <si>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</si>
  <si>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</si>
  <si>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</si>
  <si>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</si>
  <si>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</si>
  <si>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</si>
  <si>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</si>
  <si>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</si>
  <si>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</si>
  <si>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</si>
  <si>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</si>
  <si>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</si>
  <si>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</si>
  <si>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</si>
  <si>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</si>
  <si>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</si>
  <si>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</si>
  <si>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</si>
  <si>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</si>
  <si>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</si>
  <si>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</si>
  <si>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</si>
  <si>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</si>
  <si>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</si>
  <si>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</si>
  <si>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</si>
  <si>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</si>
  <si>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</si>
  <si>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</si>
  <si>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</si>
  <si>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</si>
  <si>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</si>
  <si>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</si>
  <si>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</si>
  <si>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</si>
  <si>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</si>
  <si>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</si>
  <si>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</si>
  <si>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</si>
  <si>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</si>
  <si>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</si>
  <si>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</si>
  <si>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</si>
  <si>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</si>
  <si>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</si>
  <si>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</si>
  <si>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</si>
  <si>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</si>
  <si>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</si>
  <si>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</si>
  <si>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</si>
  <si>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</si>
  <si>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</si>
  <si>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</si>
  <si>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</si>
  <si>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</si>
  <si>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</si>
  <si>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</si>
  <si>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</si>
  <si>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</si>
  <si>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</si>
  <si>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</si>
  <si>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</si>
  <si>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</si>
  <si>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</si>
  <si>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</si>
  <si>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</si>
  <si>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</si>
  <si>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</si>
  <si>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</si>
  <si>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</si>
  <si>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</si>
  <si>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</si>
  <si>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</si>
  <si>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</si>
  <si>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</si>
  <si>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</si>
  <si>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</si>
  <si>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</si>
  <si>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</si>
  <si>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</si>
  <si>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</si>
  <si>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</si>
  <si>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</si>
  <si>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</si>
  <si>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</si>
  <si>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</si>
  <si>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</si>
  <si>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</si>
  <si>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</si>
  <si>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</si>
  <si>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</si>
  <si>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</si>
  <si>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</si>
  <si>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</si>
  <si>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</si>
  <si>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</si>
  <si>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</si>
  <si>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</si>
  <si>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</si>
  <si>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</si>
  <si>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</si>
  <si>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</si>
  <si>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</si>
  <si>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</si>
  <si>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</si>
  <si>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</si>
  <si>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</si>
  <si>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</si>
  <si>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</si>
  <si>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</si>
  <si>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</si>
  <si>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</si>
  <si>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</si>
  <si>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</si>
  <si>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</si>
  <si>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</si>
  <si>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</si>
  <si>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</si>
  <si>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</si>
  <si>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</si>
  <si>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</si>
  <si>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</si>
  <si>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</si>
  <si>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</si>
  <si>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</si>
  <si>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</si>
  <si>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</si>
  <si>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</si>
  <si>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</si>
  <si>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</si>
  <si>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</si>
  <si>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</si>
  <si>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</si>
  <si>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</si>
  <si>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</si>
  <si>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</si>
  <si>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</si>
  <si>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</si>
  <si>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</si>
  <si>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</si>
  <si>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</si>
  <si>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</si>
  <si>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</si>
  <si>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</si>
  <si>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</si>
  <si>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</si>
  <si>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</si>
  <si>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</si>
  <si>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</si>
  <si>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</si>
  <si>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</si>
  <si>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</si>
  <si>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</si>
  <si>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</si>
  <si>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</si>
  <si>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</si>
  <si>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</si>
  <si>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</si>
  <si>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</si>
  <si>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</si>
  <si>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</si>
  <si>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</si>
  <si>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</si>
  <si>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</si>
  <si>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</si>
  <si>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</si>
  <si>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</si>
  <si>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</si>
  <si>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</si>
  <si>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</si>
  <si>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</si>
  <si>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</si>
  <si>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</si>
  <si>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</si>
  <si>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</si>
  <si>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</si>
  <si>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</si>
  <si>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</si>
  <si>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</si>
  <si>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</si>
  <si>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</si>
  <si>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</si>
  <si>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</si>
  <si>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</si>
  <si>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</si>
  <si>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</si>
  <si>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</si>
  <si>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</si>
  <si>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</si>
  <si>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</si>
  <si>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</si>
  <si>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</si>
  <si>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</si>
  <si>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</si>
  <si>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</si>
  <si>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</si>
  <si>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</si>
  <si>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</si>
  <si>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</si>
  <si>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</si>
  <si>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</si>
  <si>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</si>
  <si>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</si>
  <si>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</si>
  <si>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</si>
  <si>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</si>
  <si>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</si>
  <si>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</si>
  <si>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</si>
  <si>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</si>
  <si>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</si>
  <si>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</si>
  <si>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</si>
  <si>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</si>
  <si>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</si>
  <si>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</si>
  <si>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</si>
  <si>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</si>
  <si>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</si>
  <si>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</si>
  <si>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</si>
  <si>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</si>
  <si>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</si>
  <si>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</si>
  <si>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</si>
  <si>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</si>
  <si>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</si>
  <si>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</si>
  <si>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</si>
  <si>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</si>
  <si>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</si>
  <si>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</si>
  <si>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</si>
  <si>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</si>
  <si>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</si>
  <si>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</si>
  <si>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</si>
  <si>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</si>
  <si>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</si>
  <si>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</si>
  <si>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</si>
  <si>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</si>
  <si>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</si>
  <si>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</si>
  <si>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</si>
  <si>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</si>
  <si>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</si>
  <si>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</si>
  <si>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</si>
  <si>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</si>
  <si>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</si>
  <si>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</si>
  <si>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</si>
  <si>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</si>
  <si>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</si>
  <si>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</si>
  <si>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</si>
  <si>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</si>
  <si>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</si>
  <si>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</si>
  <si>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</si>
  <si>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</si>
  <si>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</si>
  <si>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</si>
  <si>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</si>
  <si>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</si>
  <si>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</si>
  <si>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</si>
  <si>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</si>
  <si>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</si>
  <si>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</si>
  <si>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</si>
  <si>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</si>
  <si>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</si>
  <si>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</si>
  <si>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</si>
  <si>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</si>
  <si>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</si>
  <si>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</si>
  <si>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</si>
  <si>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</si>
  <si>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</si>
  <si>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</si>
  <si>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</si>
  <si>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</si>
  <si>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</si>
  <si>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</si>
  <si>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</si>
  <si>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</si>
  <si>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</si>
  <si>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</si>
  <si>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</si>
  <si>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</si>
  <si>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</si>
  <si>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</si>
  <si>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</si>
  <si>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</si>
  <si>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</si>
  <si>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</si>
  <si>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</si>
  <si>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</si>
  <si>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</si>
  <si>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</si>
  <si>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</si>
  <si>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</si>
  <si>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</si>
  <si>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</si>
  <si>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</si>
  <si>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</si>
  <si>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</si>
  <si>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</si>
  <si>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</si>
  <si>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</si>
  <si>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</si>
  <si>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</si>
  <si>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</si>
  <si>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</si>
  <si>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</si>
  <si>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</si>
  <si>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</si>
  <si>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</si>
  <si>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</si>
  <si>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</si>
  <si>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</si>
  <si>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</si>
  <si>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</si>
  <si>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</si>
  <si>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</si>
  <si>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</si>
  <si>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</si>
  <si>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</si>
  <si>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</si>
  <si>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</si>
  <si>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</si>
  <si>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</si>
  <si>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</si>
  <si>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</si>
  <si>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</si>
  <si>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</si>
  <si>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</si>
  <si>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</si>
  <si>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</si>
  <si>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</si>
  <si>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</si>
  <si>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</si>
  <si>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</si>
  <si>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</si>
  <si>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</si>
  <si>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</si>
  <si>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</si>
  <si>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</si>
  <si>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</si>
  <si>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</si>
  <si>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</si>
  <si>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</si>
  <si>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</si>
  <si>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</si>
  <si>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</si>
  <si>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</si>
  <si>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</si>
  <si>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</si>
  <si>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</si>
  <si>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</si>
  <si>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</si>
  <si>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</si>
  <si>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</si>
  <si>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</si>
  <si>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</si>
  <si>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</si>
  <si>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</si>
  <si>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</si>
  <si>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</si>
  <si>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</si>
  <si>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</si>
  <si>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</si>
  <si>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</si>
  <si>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</si>
  <si>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</si>
  <si>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</si>
  <si>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</si>
  <si>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</si>
  <si>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</si>
  <si>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</si>
  <si>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</si>
  <si>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</si>
  <si>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</si>
  <si>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</si>
  <si>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</si>
  <si>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</si>
  <si>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</si>
  <si>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</si>
  <si>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</si>
  <si>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</si>
  <si>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</si>
  <si>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</si>
  <si>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</si>
  <si>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</si>
  <si>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</si>
  <si>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</si>
  <si>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</si>
  <si>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</si>
  <si>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</si>
  <si>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</si>
  <si>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</si>
  <si>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</si>
  <si>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</si>
  <si>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</si>
  <si>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</si>
  <si>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</si>
  <si>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</si>
  <si>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</si>
  <si>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</si>
  <si>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</si>
  <si>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</si>
  <si>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</si>
  <si>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</si>
  <si>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</si>
  <si>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</si>
  <si>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</si>
  <si>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</si>
  <si>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</si>
  <si>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</si>
  <si>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</si>
  <si>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</si>
  <si>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</si>
  <si>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</si>
  <si>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</si>
  <si>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</si>
  <si>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</si>
  <si>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</si>
  <si>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</si>
  <si>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</si>
  <si>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</si>
  <si>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</si>
  <si>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</si>
  <si>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</si>
  <si>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</si>
  <si>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</si>
  <si>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</si>
  <si>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</si>
  <si>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</si>
  <si>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</si>
  <si>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</si>
  <si>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</si>
  <si>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</si>
  <si>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</si>
  <si>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</si>
  <si>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</si>
  <si>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</si>
  <si>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</si>
  <si>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</si>
  <si>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</si>
  <si>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</si>
  <si>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</si>
  <si>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</si>
  <si>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</si>
  <si>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</si>
  <si>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</si>
  <si>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</si>
  <si>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</si>
  <si>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</si>
  <si>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</si>
  <si>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</si>
  <si>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</si>
  <si>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</si>
  <si>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</si>
  <si>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</si>
  <si>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</si>
  <si>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</si>
  <si>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</si>
  <si>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</si>
  <si>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</si>
  <si>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</si>
  <si>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</si>
  <si>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</si>
  <si>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</si>
  <si>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</si>
  <si>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</si>
  <si>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</si>
  <si>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</si>
  <si>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</si>
  <si>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</si>
  <si>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</si>
  <si>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</si>
  <si>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</si>
  <si>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</si>
  <si>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</si>
  <si>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</si>
  <si>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</si>
  <si>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</si>
  <si>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</si>
  <si>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</si>
  <si>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</si>
  <si>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</si>
  <si>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</si>
  <si>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</si>
  <si>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</si>
  <si>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</si>
  <si>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</si>
  <si>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</si>
  <si>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</si>
  <si>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</si>
  <si>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</si>
  <si>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</si>
  <si>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</si>
  <si>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</si>
  <si>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</si>
  <si>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</si>
  <si>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</si>
  <si>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</si>
  <si>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</si>
  <si>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</si>
  <si>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</si>
  <si>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</si>
  <si>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</si>
  <si>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</si>
  <si>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</si>
  <si>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</si>
  <si>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</si>
  <si>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</si>
  <si>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</si>
  <si>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</si>
  <si>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</si>
  <si>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</si>
  <si>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</si>
  <si>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</si>
  <si>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</si>
  <si>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</si>
  <si>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</si>
  <si>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</si>
  <si>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</si>
  <si>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</si>
  <si>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</si>
  <si>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</si>
  <si>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</si>
  <si>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</si>
  <si>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</si>
  <si>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</si>
  <si>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</si>
  <si>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</si>
  <si>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</si>
  <si>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</si>
  <si>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</si>
  <si>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</si>
  <si>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</si>
  <si>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</si>
  <si>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</si>
  <si>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</si>
  <si>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</si>
  <si>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</si>
  <si>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</si>
  <si>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</si>
  <si>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</si>
  <si>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</si>
  <si>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</si>
  <si>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</si>
  <si>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</si>
  <si>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</si>
  <si>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</si>
  <si>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</si>
  <si>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</si>
  <si>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</si>
  <si>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</si>
  <si>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</si>
  <si>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</si>
  <si>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</si>
  <si>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</si>
  <si>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</si>
  <si>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</si>
  <si>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</si>
  <si>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</si>
  <si>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</si>
  <si>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</si>
  <si>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</si>
  <si>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</si>
  <si>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</si>
  <si>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</si>
  <si>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</si>
  <si>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</si>
  <si>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</si>
  <si>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</si>
  <si>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</si>
  <si>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</si>
  <si>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</si>
  <si>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</si>
  <si>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</si>
  <si>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</si>
  <si>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</si>
  <si>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</si>
  <si>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</si>
  <si>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</si>
  <si>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</si>
  <si>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</si>
  <si>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</si>
  <si>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</si>
  <si>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</si>
  <si>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</si>
  <si>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</si>
  <si>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</si>
  <si>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</si>
  <si>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</si>
  <si>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</si>
  <si>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</si>
  <si>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</si>
  <si>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</si>
  <si>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</si>
  <si>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</si>
  <si>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</si>
  <si>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</si>
  <si>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</si>
  <si>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</si>
  <si>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</si>
  <si>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</si>
  <si>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</si>
  <si>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</si>
  <si>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</si>
  <si>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</si>
  <si>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</si>
  <si>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</si>
  <si>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</si>
  <si>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</si>
  <si>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</si>
  <si>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</si>
  <si>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</si>
  <si>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</si>
  <si>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</si>
  <si>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</si>
  <si>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</si>
  <si>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</si>
  <si>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</si>
  <si>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</si>
  <si>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</si>
  <si>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</si>
  <si>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</si>
  <si>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</si>
  <si>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</si>
  <si>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</si>
  <si>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</si>
  <si>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</si>
  <si>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</si>
  <si>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</si>
  <si>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</si>
  <si>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</si>
  <si>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</si>
  <si>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</si>
  <si>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</si>
  <si>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</si>
  <si>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</si>
  <si>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</si>
  <si>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</si>
  <si>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</si>
  <si>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</si>
  <si>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</si>
  <si>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</si>
  <si>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</si>
  <si>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</si>
  <si>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</si>
  <si>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</si>
  <si>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</si>
  <si>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</si>
  <si>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</si>
  <si>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</si>
  <si>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</si>
  <si>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</si>
  <si>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</si>
  <si>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</si>
  <si>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</si>
  <si>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</si>
  <si>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</si>
  <si>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</si>
  <si>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</si>
  <si>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</si>
  <si>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</si>
  <si>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</si>
  <si>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</si>
  <si>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</si>
  <si>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</si>
  <si>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</si>
  <si>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</si>
  <si>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</si>
  <si>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</si>
  <si>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</si>
  <si>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</si>
  <si>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</si>
  <si>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</si>
  <si>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</si>
  <si>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</si>
  <si>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</si>
  <si>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</si>
  <si>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</si>
  <si>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</si>
  <si>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</si>
  <si>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</si>
  <si>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</si>
  <si>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</si>
  <si>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</si>
  <si>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</si>
  <si>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</si>
  <si>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</si>
  <si>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</si>
  <si>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</si>
  <si>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</si>
  <si>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</si>
  <si>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</si>
  <si>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</si>
  <si>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</si>
  <si>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</si>
  <si>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</si>
  <si>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</si>
  <si>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</si>
  <si>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</si>
  <si>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</si>
  <si>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</si>
  <si>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</si>
  <si>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</si>
  <si>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</si>
  <si>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</si>
  <si>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</si>
  <si>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</si>
  <si>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</si>
  <si>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</si>
  <si>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</si>
  <si>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</si>
  <si>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</si>
  <si>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</si>
  <si>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</si>
  <si>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</si>
  <si>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</si>
  <si>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</si>
  <si>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</si>
  <si>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</si>
  <si>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</si>
  <si>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</si>
  <si>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</si>
  <si>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</si>
  <si>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</si>
  <si>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</si>
  <si>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</si>
  <si>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</si>
  <si>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</si>
  <si>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</si>
  <si>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</si>
  <si>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</si>
  <si>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</si>
  <si>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</si>
  <si>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</si>
  <si>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</si>
  <si>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</si>
  <si>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</si>
  <si>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</si>
  <si>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</si>
  <si>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</si>
  <si>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</si>
  <si>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</si>
  <si>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</si>
  <si>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</si>
  <si>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</si>
  <si>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</si>
  <si>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</si>
  <si>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</si>
  <si>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</si>
  <si>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</si>
  <si>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</si>
  <si>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</si>
  <si>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</si>
  <si>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</si>
  <si>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</si>
  <si>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</si>
  <si>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</si>
  <si>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</si>
  <si>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</si>
  <si>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</si>
  <si>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</si>
  <si>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</si>
  <si>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</si>
  <si>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</si>
  <si>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</si>
  <si>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</si>
  <si>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</si>
  <si>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</si>
  <si>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</si>
  <si>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</si>
  <si>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</si>
  <si>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</si>
  <si>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</si>
  <si>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</si>
  <si>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</si>
  <si>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</si>
  <si>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</si>
  <si>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</si>
  <si>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</si>
  <si>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</si>
  <si>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</si>
  <si>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</si>
  <si>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</si>
  <si>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</si>
  <si>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</si>
  <si>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</si>
  <si>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</si>
  <si>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</si>
  <si>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</si>
  <si>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</si>
  <si>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</si>
  <si>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</si>
  <si>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</si>
  <si>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</si>
  <si>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</si>
  <si>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</si>
  <si>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</si>
  <si>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</si>
  <si>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</si>
  <si>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</si>
  <si>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</si>
  <si>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</si>
  <si>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</si>
  <si>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</si>
  <si>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</si>
  <si>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</si>
  <si>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</si>
  <si>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</si>
  <si>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</si>
  <si>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</si>
  <si>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</si>
  <si>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</si>
  <si>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</si>
  <si>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</si>
  <si>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</si>
  <si>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</si>
  <si>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</si>
  <si>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</si>
  <si>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</si>
  <si>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</si>
  <si>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</si>
  <si>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</si>
  <si>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</si>
  <si>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</si>
  <si>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</si>
  <si>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</si>
  <si>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</si>
  <si>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</si>
  <si>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</si>
  <si>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</si>
  <si>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</si>
  <si>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</si>
  <si>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</si>
  <si>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</si>
  <si>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</si>
  <si>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</si>
  <si>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</si>
  <si>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</si>
  <si>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</si>
  <si>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</si>
  <si>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</si>
  <si>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</si>
  <si>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</si>
  <si>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</si>
  <si>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</si>
  <si>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</si>
  <si>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</si>
  <si>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</si>
  <si>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</si>
  <si>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</si>
  <si>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</si>
  <si>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</si>
  <si>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</si>
  <si>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</si>
  <si>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</si>
  <si>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</si>
  <si>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</si>
  <si>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</si>
  <si>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</si>
  <si>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</si>
  <si>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</si>
  <si>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</si>
  <si>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</si>
  <si>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</si>
  <si>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</si>
  <si>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</si>
  <si>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</si>
  <si>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</si>
  <si>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</si>
  <si>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</si>
  <si>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</si>
  <si>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</si>
  <si>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</si>
  <si>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</si>
  <si>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</si>
  <si>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</si>
  <si>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</si>
  <si>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</si>
  <si>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</si>
  <si>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</si>
  <si>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</si>
  <si>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</si>
  <si>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</si>
  <si>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</si>
  <si>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</si>
  <si>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</si>
  <si>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</si>
  <si>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</si>
  <si>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</si>
  <si>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</si>
  <si>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</si>
  <si>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</si>
  <si>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</si>
  <si>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</si>
  <si>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</si>
  <si>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</si>
  <si>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</si>
  <si>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</si>
  <si>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</si>
  <si>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</si>
  <si>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</si>
  <si>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</si>
  <si>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</si>
  <si>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</si>
  <si>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</si>
  <si>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</si>
  <si>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</si>
  <si>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</si>
  <si>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</si>
  <si>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</si>
  <si>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</si>
  <si>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</si>
  <si>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</si>
  <si>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</si>
  <si>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</si>
  <si>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</si>
  <si>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</si>
  <si>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</si>
  <si>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</si>
  <si>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</si>
  <si>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</si>
  <si>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</si>
  <si>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</si>
  <si>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</si>
  <si>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</si>
  <si>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</si>
  <si>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</si>
  <si>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</si>
  <si>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</si>
  <si>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</si>
  <si>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</si>
  <si>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</si>
  <si>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</si>
  <si>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</si>
  <si>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</si>
  <si>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</si>
  <si>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</si>
  <si>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</si>
  <si>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</si>
  <si>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</si>
  <si>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</si>
  <si>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</si>
  <si>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</si>
  <si>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</si>
  <si>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</si>
  <si>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</si>
  <si>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</si>
  <si>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</si>
  <si>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</si>
  <si>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</si>
  <si>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</si>
  <si>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</si>
  <si>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</si>
  <si>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</si>
  <si>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</si>
  <si>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</si>
  <si>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</si>
  <si>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</si>
  <si>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</si>
  <si>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</si>
  <si>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</si>
  <si>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</si>
  <si>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</si>
  <si>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</si>
  <si>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</si>
  <si>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</si>
  <si>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</si>
  <si>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</si>
  <si>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</si>
  <si>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</si>
  <si>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</si>
  <si>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</si>
  <si>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</si>
  <si>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</si>
  <si>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</si>
  <si>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</si>
  <si>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</si>
  <si>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</si>
  <si>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</si>
  <si>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</si>
  <si>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</si>
  <si>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</si>
  <si>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</si>
  <si>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</si>
  <si>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</si>
  <si>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</si>
  <si>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</si>
  <si>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</si>
  <si>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</si>
  <si>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</si>
  <si>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</si>
  <si>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</si>
  <si>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</si>
  <si>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</si>
  <si>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</si>
  <si>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</si>
  <si>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</si>
  <si>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</si>
  <si>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</si>
  <si>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</si>
  <si>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</si>
  <si>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</si>
  <si>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</si>
  <si>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</si>
  <si>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</si>
  <si>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</si>
  <si>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</si>
  <si>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</si>
  <si>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</si>
  <si>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</si>
  <si>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</si>
  <si>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</si>
  <si>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</si>
  <si>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</si>
  <si>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</si>
  <si>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</si>
  <si>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</si>
  <si>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</si>
  <si>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</si>
  <si>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</si>
  <si>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</si>
  <si>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</si>
  <si>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</si>
  <si>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</si>
  <si>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</si>
  <si>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</si>
  <si>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</si>
  <si>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</si>
  <si>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</si>
  <si>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</si>
  <si>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</si>
  <si>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</si>
  <si>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</si>
  <si>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</si>
  <si>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</si>
  <si>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</si>
  <si>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</si>
  <si>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</si>
  <si>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</si>
  <si>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</si>
  <si>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</si>
  <si>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</si>
  <si>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</si>
  <si>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</si>
  <si>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</si>
  <si>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</si>
  <si>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</si>
  <si>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</si>
  <si>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</si>
  <si>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</si>
  <si>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</si>
  <si>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</si>
  <si>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</si>
  <si>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</si>
  <si>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</si>
  <si>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</si>
  <si>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</si>
  <si>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</si>
  <si>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</si>
  <si>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</si>
  <si>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</si>
  <si>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</si>
  <si>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</si>
  <si>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</si>
  <si>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</si>
  <si>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</si>
  <si>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</si>
  <si>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</si>
  <si>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</si>
  <si>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</si>
  <si>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</si>
  <si>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</si>
  <si>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</si>
  <si>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</si>
  <si>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</si>
  <si>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</si>
  <si>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</si>
  <si>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</si>
  <si>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</si>
  <si>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</si>
  <si>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</si>
  <si>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</si>
  <si>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</si>
  <si>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</si>
  <si>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</si>
  <si>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</si>
  <si>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</si>
  <si>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</si>
  <si>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</si>
  <si>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</si>
  <si>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</si>
  <si>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</si>
  <si>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</si>
  <si>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</si>
  <si>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</si>
  <si>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</si>
  <si>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</si>
  <si>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</si>
  <si>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</si>
  <si>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</si>
  <si>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</si>
  <si>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</si>
  <si>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</si>
  <si>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</si>
  <si>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</si>
  <si>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</si>
  <si>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</si>
  <si>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</si>
  <si>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</si>
  <si>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</si>
  <si>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</si>
  <si>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</si>
  <si>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</si>
  <si>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</si>
  <si>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</si>
  <si>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</si>
  <si>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</si>
  <si>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</si>
  <si>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</si>
  <si>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</si>
  <si>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</si>
  <si>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</si>
  <si>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</si>
  <si>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</si>
  <si>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</si>
  <si>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</si>
  <si>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</si>
  <si>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</si>
  <si>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</si>
  <si>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</si>
  <si>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</si>
  <si>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</si>
  <si>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</si>
  <si>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</si>
  <si>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</si>
  <si>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</si>
  <si>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</si>
  <si>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</si>
  <si>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</si>
  <si>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</si>
  <si>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</si>
  <si>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</si>
  <si>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</si>
  <si>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</si>
  <si>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</si>
  <si>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</si>
  <si>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</si>
  <si>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</si>
  <si>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</si>
  <si>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</si>
  <si>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</si>
  <si>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</si>
  <si>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</si>
  <si>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</si>
  <si>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</si>
  <si>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</si>
  <si>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</si>
  <si>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</si>
  <si>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</si>
  <si>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</si>
  <si>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</si>
  <si>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</si>
  <si>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</si>
  <si>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</si>
  <si>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</si>
  <si>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</si>
  <si>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</si>
  <si>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</si>
  <si>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</si>
  <si>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</si>
  <si>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</si>
  <si>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</si>
  <si>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</si>
  <si>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</si>
  <si>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</si>
  <si>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</si>
  <si>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</si>
  <si>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</si>
  <si>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</si>
  <si>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</si>
  <si>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</si>
  <si>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</si>
  <si>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</si>
  <si>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</si>
  <si>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</si>
  <si>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</si>
  <si>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</si>
  <si>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</si>
  <si>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</si>
  <si>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</si>
  <si>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</si>
  <si>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</si>
  <si>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</si>
  <si>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</si>
  <si>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</si>
  <si>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</si>
  <si>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</si>
  <si>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</si>
  <si>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</si>
  <si>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</si>
  <si>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</si>
  <si>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</si>
  <si>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</si>
  <si>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</si>
  <si>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</si>
  <si>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</si>
  <si>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</si>
  <si>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</si>
  <si>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</si>
  <si>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</si>
  <si>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</si>
  <si>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</si>
  <si>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</si>
  <si>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</si>
  <si>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</si>
  <si>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</si>
  <si>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</si>
  <si>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</si>
  <si>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</si>
  <si>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</si>
  <si>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</si>
  <si>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</si>
  <si>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</si>
  <si>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</si>
  <si>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</si>
  <si>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</si>
  <si>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</si>
  <si>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</si>
  <si>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</si>
  <si>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</si>
  <si>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</si>
  <si>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</si>
  <si>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</si>
  <si>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</si>
  <si>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</si>
  <si>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</si>
  <si>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</si>
  <si>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</si>
  <si>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</si>
  <si>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</si>
  <si>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</si>
  <si>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</si>
  <si>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</si>
  <si>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</si>
  <si>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</si>
  <si>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</si>
  <si>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</si>
  <si>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</si>
  <si>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</si>
  <si>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</si>
  <si>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</si>
  <si>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</si>
  <si>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</si>
  <si>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</si>
  <si>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</si>
  <si>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</si>
  <si>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</si>
  <si>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</si>
  <si>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</si>
  <si>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</si>
  <si>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</si>
  <si>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</si>
  <si>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</si>
  <si>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</si>
  <si>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</si>
  <si>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</si>
  <si>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</si>
  <si>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</si>
  <si>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</si>
  <si>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</si>
  <si>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</si>
  <si>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</si>
  <si>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</si>
  <si>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</si>
  <si>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</si>
  <si>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</si>
  <si>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</si>
  <si>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</si>
  <si>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</si>
  <si>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</si>
  <si>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</si>
  <si>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</si>
  <si>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</si>
  <si>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</si>
  <si>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</si>
  <si>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</si>
  <si>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</si>
  <si>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</si>
  <si>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</si>
  <si>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</si>
  <si>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</si>
  <si>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</si>
  <si>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</si>
  <si>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</si>
  <si>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</si>
  <si>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</si>
  <si>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</si>
  <si>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</si>
  <si>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</si>
  <si>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</si>
  <si>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</si>
  <si>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</si>
  <si>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</si>
  <si>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</si>
  <si>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</si>
  <si>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</si>
  <si>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</si>
  <si>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</si>
  <si>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</si>
  <si>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</si>
  <si>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</si>
  <si>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</si>
  <si>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</si>
  <si>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</si>
  <si>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</si>
  <si>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</si>
  <si>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</si>
  <si>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</si>
  <si>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</si>
  <si>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</si>
  <si>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</si>
  <si>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</si>
  <si>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</si>
  <si>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</si>
  <si>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</si>
  <si>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</si>
  <si>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</si>
  <si>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</si>
  <si>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</si>
  <si>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</si>
  <si>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</si>
  <si>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</si>
  <si>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</si>
  <si>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</si>
  <si>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</si>
  <si>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</si>
  <si>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</si>
  <si>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</si>
  <si>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</si>
  <si>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</si>
  <si>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</si>
  <si>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</si>
  <si>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</si>
  <si>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</si>
  <si>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</si>
  <si>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</si>
  <si>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</si>
  <si>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</si>
  <si>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</si>
  <si>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</si>
  <si>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</si>
  <si>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</si>
  <si>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</si>
  <si>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</si>
  <si>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</si>
  <si>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</si>
  <si>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</si>
  <si>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</si>
  <si>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</si>
  <si>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</si>
  <si>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</si>
  <si>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</si>
  <si>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</si>
  <si>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</si>
  <si>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</si>
  <si>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</si>
  <si>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</si>
  <si>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</si>
  <si>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</si>
  <si>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</si>
  <si>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</si>
  <si>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</si>
  <si>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</si>
  <si>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</si>
  <si>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</si>
  <si>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</si>
  <si>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</si>
  <si>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</si>
  <si>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</si>
  <si>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</si>
  <si>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</si>
  <si>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</si>
  <si>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</si>
  <si>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</si>
  <si>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</si>
  <si>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</si>
  <si>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</si>
  <si>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</si>
  <si>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</si>
  <si>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</si>
  <si>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</si>
  <si>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</si>
  <si>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</si>
  <si>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</si>
  <si>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</si>
  <si>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</si>
  <si>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</si>
  <si>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</si>
  <si>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</si>
  <si>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</si>
  <si>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</si>
  <si>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</si>
  <si>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</si>
  <si>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</si>
  <si>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</si>
  <si>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</si>
  <si>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</si>
  <si>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</si>
  <si>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</si>
  <si>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</si>
  <si>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</si>
  <si>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</si>
  <si>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</si>
  <si>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</si>
  <si>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</si>
  <si>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</si>
  <si>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</si>
  <si>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</si>
  <si>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</si>
  <si>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</si>
  <si>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</si>
  <si>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</si>
  <si>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</si>
  <si>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</si>
  <si>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</si>
  <si>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</si>
  <si>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</si>
  <si>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</si>
  <si>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</si>
  <si>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</si>
  <si>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</si>
  <si>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</si>
  <si>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</si>
  <si>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</si>
  <si>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</si>
  <si>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</si>
  <si>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</si>
  <si>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</si>
  <si>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</si>
  <si>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</si>
  <si>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</si>
  <si>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</si>
  <si>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</si>
  <si>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</si>
  <si>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</si>
  <si>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</si>
  <si>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</si>
  <si>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</si>
  <si>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</si>
  <si>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</si>
  <si>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</si>
  <si>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</si>
  <si>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</si>
  <si>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</si>
  <si>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</si>
  <si>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</si>
  <si>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</si>
  <si>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</si>
  <si>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</si>
  <si>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</si>
  <si>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</si>
  <si>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</si>
  <si>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</si>
  <si>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</si>
  <si>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</si>
  <si>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</si>
  <si>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</si>
  <si>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</si>
  <si>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</si>
  <si>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</si>
  <si>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</si>
  <si>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</si>
  <si>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</si>
  <si>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</si>
  <si>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</si>
  <si>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</si>
  <si>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</si>
  <si>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</si>
  <si>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</si>
  <si>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</si>
  <si>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</si>
  <si>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</si>
  <si>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</si>
  <si>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</si>
  <si>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</si>
  <si>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</si>
  <si>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</si>
  <si>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</si>
  <si>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</si>
  <si>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</si>
  <si>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</si>
  <si>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</si>
  <si>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</si>
  <si>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</si>
  <si>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</si>
  <si>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</si>
  <si>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</si>
  <si>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</si>
  <si>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</si>
  <si>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</si>
  <si>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</si>
  <si>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</si>
  <si>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</si>
  <si>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</si>
  <si>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</si>
  <si>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</si>
  <si>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</si>
  <si>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</si>
  <si>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</si>
  <si>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</si>
  <si>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</si>
  <si>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</si>
  <si>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</si>
  <si>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</si>
  <si>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</si>
  <si>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</si>
  <si>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</si>
  <si>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</si>
  <si>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</si>
  <si>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</si>
  <si>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</si>
  <si>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</si>
  <si>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</si>
  <si>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</si>
  <si>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</si>
  <si>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</si>
  <si>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</si>
  <si>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</si>
  <si>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</si>
  <si>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</si>
  <si>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</si>
  <si>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</si>
  <si>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</si>
  <si>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</si>
  <si>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</si>
  <si>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</si>
  <si>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</si>
  <si>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</si>
  <si>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</si>
  <si>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</si>
  <si>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</si>
  <si>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</si>
  <si>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</si>
  <si>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</si>
  <si>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</si>
  <si>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</si>
  <si>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</si>
  <si>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</si>
  <si>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</si>
  <si>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</si>
  <si>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</si>
  <si>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</si>
  <si>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</si>
  <si>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</si>
  <si>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</si>
  <si>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</si>
  <si>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</si>
  <si>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</si>
  <si>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</si>
  <si>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</si>
  <si>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</si>
  <si>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</si>
  <si>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</si>
  <si>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</si>
  <si>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</si>
  <si>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</si>
  <si>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</si>
  <si>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</si>
  <si>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</si>
  <si>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</si>
  <si>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</si>
  <si>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</si>
  <si>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</si>
  <si>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</si>
  <si>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</si>
  <si>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</si>
  <si>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</si>
  <si>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</si>
  <si>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</si>
  <si>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</si>
  <si>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</si>
  <si>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</si>
  <si>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</si>
  <si>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</si>
  <si>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</si>
  <si>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</si>
  <si>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</si>
  <si>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</si>
  <si>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</si>
  <si>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</si>
  <si>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</si>
  <si>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</si>
  <si>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</si>
  <si>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</si>
  <si>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</si>
  <si>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</si>
  <si>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</si>
  <si>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</si>
  <si>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</si>
  <si>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</si>
  <si>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</si>
  <si>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</si>
  <si>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</si>
  <si>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</si>
  <si>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</si>
  <si>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</si>
  <si>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</si>
  <si>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</si>
  <si>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</si>
  <si>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</si>
  <si>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</si>
  <si>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</si>
  <si>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</si>
  <si>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</si>
  <si>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</si>
  <si>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</si>
  <si>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</si>
  <si>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</si>
  <si>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</si>
  <si>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</si>
  <si>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</si>
  <si>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</si>
  <si>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</si>
  <si>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</si>
  <si>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</si>
  <si>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</si>
  <si>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</si>
  <si>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</si>
  <si>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</si>
  <si>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</si>
  <si>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</si>
  <si>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</si>
  <si>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</si>
  <si>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</si>
  <si>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</si>
  <si>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</si>
  <si>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</si>
  <si>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</si>
  <si>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</si>
  <si>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</si>
  <si>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</si>
  <si>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</si>
  <si>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</si>
  <si>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</si>
  <si>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</si>
  <si>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</si>
  <si>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</si>
  <si>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</si>
  <si>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</si>
  <si>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</si>
  <si>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</si>
  <si>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</si>
  <si>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</si>
  <si>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</si>
  <si>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</si>
  <si>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</si>
  <si>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</si>
  <si>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</si>
  <si>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</si>
  <si>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</si>
  <si>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</si>
  <si>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</si>
  <si>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</si>
  <si>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</si>
  <si>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</si>
  <si>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</si>
  <si>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</si>
  <si>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</si>
  <si>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</si>
  <si>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</si>
  <si>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</si>
  <si>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</si>
  <si>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</si>
  <si>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</si>
  <si>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</si>
  <si>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</si>
  <si>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</si>
  <si>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</si>
  <si>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</si>
  <si>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</si>
  <si>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</si>
  <si>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</si>
  <si>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</si>
  <si>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</si>
  <si>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</si>
  <si>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</si>
  <si>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</si>
  <si>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</si>
  <si>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</si>
  <si>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</si>
  <si>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</si>
  <si>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</si>
  <si>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</si>
  <si>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</si>
  <si>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</si>
  <si>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</si>
  <si>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</si>
  <si>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</si>
  <si>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</si>
  <si>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</si>
  <si>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</si>
  <si>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</si>
  <si>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</si>
  <si>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</si>
  <si>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</si>
  <si>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</si>
  <si>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</si>
  <si>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</si>
  <si>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</si>
  <si>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</si>
  <si>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</si>
  <si>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</si>
  <si>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</si>
  <si>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</si>
  <si>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</si>
  <si>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</si>
  <si>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</si>
  <si>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</si>
  <si>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</si>
  <si>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</si>
  <si>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</si>
  <si>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</si>
  <si>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</si>
  <si>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</si>
  <si>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</si>
  <si>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</si>
  <si>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</si>
  <si>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</si>
  <si>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</si>
  <si>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</si>
  <si>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</si>
  <si>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</si>
  <si>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</si>
  <si>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</si>
  <si>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</si>
  <si>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</si>
  <si>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</si>
  <si>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</si>
  <si>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</si>
  <si>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</si>
  <si>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</si>
  <si>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</si>
  <si>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</si>
  <si>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</si>
  <si>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</si>
  <si>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</si>
  <si>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</si>
  <si>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</si>
  <si>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</si>
  <si>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</si>
  <si>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</si>
  <si>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</si>
  <si>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</si>
  <si>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</si>
  <si>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</si>
  <si>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</si>
  <si>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</si>
  <si>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</si>
  <si>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</si>
  <si>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</si>
  <si>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</si>
  <si>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</si>
  <si>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</si>
  <si>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</si>
  <si>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</si>
  <si>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</si>
  <si>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</si>
  <si>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</si>
  <si>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</si>
  <si>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</si>
  <si>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</si>
  <si>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</si>
  <si>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</si>
  <si>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</si>
  <si>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</si>
  <si>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</si>
  <si>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</si>
  <si>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</si>
  <si>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</si>
  <si>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</si>
  <si>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</si>
  <si>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</si>
  <si>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</si>
  <si>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</si>
  <si>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</si>
  <si>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</si>
  <si>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</si>
  <si>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</si>
  <si>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</si>
  <si>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</si>
  <si>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</si>
  <si>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</si>
  <si>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</si>
  <si>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</si>
  <si>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</si>
  <si>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</si>
  <si>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</si>
  <si>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</si>
  <si>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</si>
  <si>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</si>
  <si>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</si>
  <si>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</si>
  <si>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</si>
  <si>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</si>
  <si>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</si>
  <si>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</si>
  <si>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</si>
  <si>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</si>
  <si>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</si>
  <si>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</si>
  <si>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</si>
  <si>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</si>
  <si>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</si>
  <si>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</si>
  <si>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</si>
  <si>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</si>
  <si>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</si>
  <si>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</si>
  <si>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</si>
  <si>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</si>
  <si>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</si>
  <si>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</si>
  <si>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</si>
  <si>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</si>
  <si>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</si>
  <si>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</si>
  <si>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</si>
  <si>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</si>
  <si>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</si>
  <si>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</si>
  <si>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</si>
  <si>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</si>
  <si>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</si>
  <si>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</si>
  <si>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</si>
  <si>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</si>
  <si>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</si>
  <si>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</si>
  <si>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</si>
  <si>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</si>
  <si>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</si>
  <si>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</si>
  <si>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</si>
  <si>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</si>
  <si>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</si>
  <si>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</si>
  <si>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</si>
  <si>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</si>
  <si>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</si>
  <si>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</si>
  <si>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</si>
  <si>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</si>
  <si>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</si>
  <si>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</si>
  <si>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</si>
  <si>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</si>
  <si>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</si>
  <si>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</si>
  <si>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</si>
  <si>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</si>
  <si>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</si>
  <si>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</si>
  <si>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</si>
  <si>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</si>
  <si>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</si>
  <si>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</si>
  <si>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</si>
  <si>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</si>
  <si>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</si>
  <si>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</si>
  <si>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</si>
  <si>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</si>
  <si>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</si>
  <si>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</si>
  <si>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</si>
  <si>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</si>
  <si>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</si>
  <si>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</si>
  <si>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</si>
  <si>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</si>
  <si>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</si>
  <si>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</si>
  <si>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</si>
  <si>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</si>
  <si>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</si>
  <si>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</si>
  <si>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</si>
  <si>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</si>
  <si>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</si>
  <si>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</si>
  <si>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</si>
  <si>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</si>
  <si>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</si>
  <si>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</si>
  <si>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</si>
  <si>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</si>
  <si>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</si>
  <si>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</si>
  <si>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</si>
  <si>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</si>
  <si>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</si>
  <si>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</si>
  <si>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</si>
  <si>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</si>
  <si>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</si>
  <si>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</si>
  <si>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</si>
  <si>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</si>
  <si>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</si>
  <si>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</si>
  <si>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</si>
  <si>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</si>
  <si>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</si>
  <si>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</si>
  <si>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</si>
  <si>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</si>
  <si>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</si>
  <si>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</si>
  <si>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</si>
  <si>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</si>
  <si>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</si>
  <si>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</si>
  <si>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</si>
  <si>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</si>
  <si>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</si>
  <si>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</si>
  <si>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</si>
  <si>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</si>
  <si>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</si>
  <si>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</si>
  <si>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</si>
  <si>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</si>
  <si>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</si>
  <si>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</si>
  <si>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</si>
  <si>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</si>
  <si>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</si>
  <si>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</si>
  <si>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</si>
  <si>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</si>
  <si>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</si>
  <si>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</si>
  <si>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</si>
  <si>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</si>
  <si>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</si>
  <si>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</si>
  <si>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</si>
  <si>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</si>
  <si>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</si>
  <si>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</si>
  <si>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</si>
  <si>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</si>
  <si>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</si>
  <si>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</si>
  <si>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</si>
  <si>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</si>
  <si>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</si>
  <si>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</si>
  <si>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</si>
  <si>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</si>
  <si>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</si>
  <si>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</si>
  <si>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</si>
  <si>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</si>
  <si>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</si>
  <si>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</si>
  <si>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</si>
  <si>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</si>
  <si>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</si>
  <si>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</si>
  <si>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</si>
  <si>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</si>
  <si>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</si>
  <si>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</si>
  <si>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</si>
  <si>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</si>
  <si>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</si>
  <si>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</si>
  <si>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</si>
  <si>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</si>
  <si>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</si>
  <si>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</si>
  <si>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</si>
  <si>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</si>
  <si>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</si>
  <si>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</si>
  <si>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</si>
  <si>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</si>
  <si>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</si>
  <si>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</si>
  <si>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</si>
  <si>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</si>
  <si>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</si>
  <si>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</si>
  <si>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</si>
  <si>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</si>
  <si>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</si>
  <si>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</si>
  <si>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</si>
  <si>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</si>
  <si>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</si>
  <si>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</si>
  <si>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</si>
  <si>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</si>
  <si>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</si>
  <si>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</si>
  <si>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</si>
  <si>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</si>
  <si>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</si>
  <si>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</si>
  <si>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</si>
  <si>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</si>
  <si>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</si>
  <si>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</si>
  <si>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</si>
  <si>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</si>
  <si>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</si>
  <si>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</si>
  <si>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</si>
  <si>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</si>
  <si>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</si>
  <si>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</si>
  <si>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</si>
  <si>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</si>
  <si>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</si>
  <si>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</si>
  <si>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</si>
  <si>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</si>
  <si>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</si>
  <si>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</si>
  <si>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</si>
  <si>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</si>
  <si>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</si>
  <si>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</si>
  <si>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</si>
  <si>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</si>
  <si>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</si>
  <si>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</si>
  <si>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</si>
  <si>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</si>
  <si>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</si>
  <si>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</si>
  <si>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</si>
  <si>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</si>
  <si>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</si>
  <si>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</si>
  <si>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</si>
  <si>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</si>
  <si>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</si>
  <si>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</si>
  <si>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</si>
  <si>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</si>
  <si>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</si>
  <si>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</si>
  <si>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</si>
  <si>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</si>
  <si>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</si>
  <si>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</si>
  <si>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</si>
  <si>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</si>
  <si>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</si>
  <si>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</si>
  <si>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</si>
  <si>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</si>
  <si>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</si>
  <si>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</si>
  <si>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</si>
  <si>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</si>
  <si>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</si>
  <si>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</si>
  <si>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</si>
  <si>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</si>
  <si>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</si>
  <si>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</si>
  <si>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</si>
  <si>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</si>
  <si>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</si>
  <si>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</si>
  <si>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</si>
  <si>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</si>
  <si>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</si>
  <si>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</si>
  <si>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</si>
  <si>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</si>
  <si>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</si>
  <si>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</si>
  <si>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</si>
  <si>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</si>
  <si>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</si>
  <si>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</si>
  <si>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</si>
  <si>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</si>
  <si>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</si>
  <si>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</si>
  <si>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</si>
  <si>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</si>
  <si>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</si>
  <si>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</si>
  <si>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</si>
  <si>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</si>
  <si>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</si>
  <si>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</si>
  <si>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</si>
  <si>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</si>
  <si>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</si>
  <si>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</si>
  <si>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</si>
  <si>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</si>
  <si>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</si>
  <si>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</si>
  <si>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</si>
  <si>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</si>
  <si>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</si>
  <si>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</si>
  <si>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</si>
  <si>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</si>
  <si>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</si>
  <si>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</si>
  <si>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</si>
  <si>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</si>
  <si>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</si>
  <si>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</si>
  <si>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</si>
  <si>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</si>
  <si>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</si>
  <si>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</si>
  <si>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</si>
  <si>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</si>
  <si>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</si>
  <si>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</si>
  <si>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</si>
  <si>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</si>
  <si>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</si>
  <si>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</si>
  <si>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</si>
  <si>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</si>
  <si>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</si>
  <si>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</si>
  <si>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</si>
  <si>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</si>
  <si>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</si>
  <si>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</si>
  <si>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</si>
  <si>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</si>
  <si>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</si>
  <si>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</si>
  <si>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</si>
  <si>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</si>
  <si>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</si>
  <si>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</si>
  <si>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</si>
  <si>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</si>
  <si>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</si>
  <si>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</si>
  <si>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</si>
  <si>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</si>
  <si>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</si>
  <si>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</si>
  <si>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</si>
  <si>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</si>
  <si>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</si>
  <si>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</si>
  <si>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</si>
  <si>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</si>
  <si>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</si>
  <si>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</si>
  <si>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</si>
  <si>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</si>
  <si>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</si>
  <si>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</si>
  <si>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</si>
  <si>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</si>
  <si>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</si>
  <si>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</si>
  <si>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</si>
  <si>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</si>
  <si>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</si>
  <si>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</si>
  <si>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</si>
  <si>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</si>
  <si>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</si>
  <si>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</si>
  <si>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</si>
  <si>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</si>
  <si>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</si>
  <si>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</si>
  <si>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</si>
  <si>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</si>
  <si>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</si>
  <si>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</si>
  <si>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</si>
  <si>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</si>
  <si>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</si>
  <si>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</si>
  <si>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</si>
  <si>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</si>
  <si>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</si>
  <si>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</si>
  <si>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</si>
  <si>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</si>
  <si>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</si>
  <si>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</si>
  <si>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</si>
  <si>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</si>
  <si>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</si>
  <si>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</si>
  <si>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</si>
  <si>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</si>
  <si>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</si>
  <si>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</si>
  <si>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</si>
  <si>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</si>
  <si>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</si>
  <si>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</si>
  <si>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</si>
  <si>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</si>
  <si>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</si>
  <si>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</si>
  <si>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</si>
  <si>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</si>
  <si>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</si>
  <si>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</si>
  <si>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</si>
  <si>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</si>
  <si>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</si>
  <si>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</si>
  <si>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</si>
  <si>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</si>
  <si>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</si>
  <si>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</si>
  <si>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</si>
  <si>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</si>
  <si>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</si>
  <si>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</si>
  <si>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</si>
  <si>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</si>
  <si>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</si>
  <si>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</si>
  <si>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</si>
  <si>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</si>
  <si>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</si>
  <si>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</si>
  <si>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</si>
  <si>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</si>
  <si>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</si>
  <si>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</si>
  <si>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</si>
  <si>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</si>
  <si>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</si>
  <si>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</si>
  <si>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</si>
  <si>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</si>
  <si>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</si>
  <si>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</si>
  <si>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</si>
  <si>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</si>
  <si>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</si>
  <si>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</si>
  <si>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</si>
  <si>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</si>
  <si>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</si>
  <si>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</si>
  <si>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</si>
  <si>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</si>
  <si>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</si>
  <si>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</si>
  <si>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</si>
  <si>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</si>
  <si>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</si>
  <si>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</si>
  <si>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</si>
  <si>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</si>
  <si>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</si>
  <si>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</si>
  <si>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</si>
  <si>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</si>
  <si>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</si>
  <si>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</si>
  <si>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</si>
  <si>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</si>
  <si>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</si>
  <si>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</si>
  <si>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</si>
  <si>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</si>
  <si>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</si>
  <si>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</si>
  <si>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</si>
  <si>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</si>
  <si>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</si>
  <si>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</si>
  <si>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</si>
  <si>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</si>
  <si>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</si>
  <si>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</si>
  <si>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</si>
  <si>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</si>
  <si>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</si>
  <si>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</si>
  <si>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</si>
  <si>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</si>
  <si>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</si>
  <si>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</si>
  <si>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</si>
  <si>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</si>
  <si>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</si>
  <si>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</si>
  <si>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</si>
  <si>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</si>
  <si>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</si>
  <si>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</si>
  <si>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</si>
  <si>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</si>
  <si>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</si>
  <si>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</si>
  <si>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</si>
  <si>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</si>
  <si>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</si>
  <si>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</si>
  <si>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</si>
  <si>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</si>
  <si>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</si>
  <si>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</si>
  <si>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</si>
  <si>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</si>
  <si>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</si>
  <si>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</si>
  <si>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</si>
  <si>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</si>
  <si>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</si>
  <si>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</si>
  <si>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</si>
  <si>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</si>
  <si>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</si>
  <si>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</si>
  <si>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</si>
  <si>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</si>
  <si>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</si>
  <si>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</si>
  <si>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</si>
  <si>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</si>
  <si>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</si>
  <si>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</si>
  <si>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</si>
  <si>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</si>
  <si>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</si>
  <si>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</si>
  <si>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</si>
  <si>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</si>
  <si>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</si>
  <si>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</si>
  <si>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</si>
  <si>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</si>
  <si>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</si>
  <si>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</si>
  <si>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</si>
  <si>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</si>
  <si>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</si>
  <si>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</si>
  <si>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</si>
  <si>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</si>
  <si>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</si>
  <si>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</si>
  <si>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</si>
  <si>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</si>
  <si>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</si>
  <si>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</si>
  <si>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</si>
  <si>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</si>
  <si>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</si>
  <si>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</si>
  <si>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</si>
  <si>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</si>
  <si>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</si>
  <si>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</si>
  <si>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</si>
  <si>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</si>
  <si>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</si>
  <si>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</si>
  <si>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</si>
  <si>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</si>
  <si>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</si>
  <si>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</si>
  <si>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</si>
  <si>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</si>
  <si>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</si>
  <si>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</si>
  <si>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</si>
  <si>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</si>
  <si>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</si>
  <si>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</si>
  <si>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</si>
  <si>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</si>
  <si>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</si>
  <si>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</si>
  <si>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</si>
  <si>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</si>
  <si>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</si>
  <si>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</si>
  <si>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</si>
  <si>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</si>
  <si>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</si>
  <si>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</si>
  <si>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</si>
  <si>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</si>
  <si>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</si>
  <si>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</si>
  <si>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</si>
  <si>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</si>
  <si>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</si>
  <si>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</si>
  <si>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</si>
  <si>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</si>
  <si>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</si>
  <si>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</si>
  <si>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</si>
  <si>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</si>
  <si>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</si>
  <si>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</si>
  <si>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</si>
  <si>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</si>
  <si>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</si>
  <si>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</si>
  <si>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</si>
  <si>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</si>
  <si>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</si>
  <si>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</si>
  <si>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</si>
  <si>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</si>
  <si>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</si>
  <si>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</si>
  <si>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</si>
  <si>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</si>
  <si>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</si>
  <si>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</si>
  <si>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</si>
  <si>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</si>
  <si>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</si>
  <si>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</si>
  <si>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</si>
  <si>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</si>
  <si>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</si>
  <si>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</si>
  <si>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</si>
  <si>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</si>
  <si>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</si>
  <si>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</si>
  <si>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</si>
  <si>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</si>
  <si>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</si>
  <si>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</si>
  <si>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</si>
  <si>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</si>
  <si>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</si>
  <si>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</si>
  <si>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</si>
  <si>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</si>
  <si>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</si>
  <si>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</si>
  <si>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</si>
  <si>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</si>
  <si>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</si>
  <si>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</si>
  <si>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</si>
  <si>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</si>
  <si>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</si>
  <si>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</si>
  <si>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</si>
  <si>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</si>
  <si>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</si>
  <si>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</si>
  <si>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</si>
  <si>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</si>
  <si>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</si>
  <si>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</si>
  <si>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</si>
  <si>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</si>
  <si>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</si>
  <si>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</si>
  <si>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</si>
  <si>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</si>
  <si>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</si>
  <si>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</si>
  <si>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</si>
  <si>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</si>
  <si>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</si>
  <si>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</si>
  <si>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</si>
  <si>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</si>
  <si>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</si>
  <si>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</si>
  <si>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</si>
  <si>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</si>
  <si>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</si>
  <si>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</si>
  <si>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</si>
  <si>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</si>
  <si>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</si>
  <si>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</si>
  <si>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</si>
  <si>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</si>
  <si>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</si>
  <si>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</si>
  <si>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</si>
  <si>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</si>
  <si>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</si>
  <si>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</si>
  <si>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</si>
  <si>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</si>
  <si>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</si>
  <si>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</si>
  <si>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</si>
  <si>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</si>
  <si>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</si>
  <si>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</si>
  <si>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</si>
  <si>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</si>
  <si>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</si>
  <si>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</si>
  <si>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</si>
  <si>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</si>
  <si>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</si>
  <si>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</si>
  <si>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</si>
  <si>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</si>
  <si>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</si>
  <si>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</si>
  <si>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</si>
  <si>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</si>
  <si>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</si>
  <si>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</si>
  <si>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</si>
  <si>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</si>
  <si>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</si>
  <si>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</si>
  <si>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</si>
  <si>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</si>
  <si>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</si>
  <si>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</si>
  <si>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</si>
  <si>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</si>
  <si>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</si>
  <si>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</si>
  <si>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</si>
  <si>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</si>
  <si>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</si>
  <si>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</si>
  <si>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</si>
  <si>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</si>
  <si>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</si>
  <si>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</si>
  <si>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</si>
  <si>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</si>
  <si>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</si>
  <si>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</si>
  <si>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</si>
  <si>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</si>
  <si>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</si>
  <si>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</si>
  <si>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</si>
  <si>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</si>
  <si>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</si>
  <si>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</si>
  <si>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</si>
  <si>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</si>
  <si>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</si>
  <si>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</si>
  <si>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</si>
  <si>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</si>
  <si>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</si>
  <si>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</si>
  <si>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</si>
  <si>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</si>
  <si>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</si>
  <si>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</si>
  <si>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</si>
  <si>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</si>
  <si>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</si>
  <si>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</si>
  <si>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</si>
  <si>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</si>
  <si>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</si>
  <si>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</si>
  <si>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</si>
  <si>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</si>
  <si>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</si>
  <si>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</si>
  <si>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</si>
  <si>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</si>
  <si>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</si>
  <si>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</si>
  <si>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</si>
  <si>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</si>
  <si>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</si>
  <si>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</si>
  <si>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</si>
  <si>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</si>
  <si>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</si>
  <si>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</si>
  <si>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</si>
  <si>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</si>
  <si>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</si>
  <si>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</si>
  <si>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</si>
  <si>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</si>
  <si>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</si>
  <si>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</si>
  <si>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</si>
  <si>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</si>
  <si>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</si>
  <si>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</si>
  <si>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</si>
  <si>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</si>
  <si>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</si>
  <si>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</si>
  <si>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</si>
  <si>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</si>
  <si>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</si>
  <si>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</si>
  <si>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</si>
  <si>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</si>
  <si>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</si>
  <si>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</si>
  <si>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</si>
  <si>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</si>
  <si>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</si>
  <si>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</si>
  <si>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</si>
  <si>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</si>
  <si>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</si>
  <si>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</si>
  <si>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</si>
  <si>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</si>
  <si>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</si>
  <si>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</si>
  <si>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</si>
  <si>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</si>
  <si>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</si>
  <si>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</si>
  <si>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</si>
  <si>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</si>
  <si>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</si>
  <si>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</si>
  <si>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</si>
  <si>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</si>
  <si>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</si>
  <si>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</si>
  <si>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</si>
  <si>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</si>
  <si>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</si>
  <si>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</si>
  <si>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</si>
  <si>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</si>
  <si>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</si>
  <si>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</si>
  <si>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</si>
  <si>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</si>
  <si>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</si>
  <si>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</si>
  <si>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</si>
  <si>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</si>
  <si>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</si>
  <si>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</si>
  <si>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</si>
  <si>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</si>
  <si>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</si>
  <si>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</si>
  <si>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</si>
  <si>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</si>
  <si>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</si>
  <si>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</si>
  <si>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</si>
  <si>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</si>
  <si>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</si>
  <si>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</si>
  <si>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</si>
  <si>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</si>
  <si>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</si>
  <si>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</si>
  <si>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</si>
  <si>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</si>
  <si>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</si>
  <si>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</si>
  <si>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</si>
  <si>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</si>
  <si>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</si>
  <si>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</si>
  <si>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</si>
  <si>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</si>
  <si>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</si>
  <si>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</si>
  <si>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</si>
  <si>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</si>
  <si>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</si>
  <si>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</si>
  <si>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</si>
  <si>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</si>
  <si>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</si>
  <si>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</si>
  <si>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</si>
  <si>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</si>
  <si>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</si>
  <si>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</si>
  <si>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</si>
  <si>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</si>
  <si>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</si>
  <si>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</si>
  <si>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</si>
  <si>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</si>
  <si>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</si>
  <si>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</si>
  <si>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</si>
  <si>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</si>
  <si>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</si>
  <si>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</si>
  <si>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</si>
  <si>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</si>
  <si>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</si>
  <si>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</si>
  <si>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</si>
  <si>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</si>
  <si>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</si>
  <si>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</si>
  <si>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</si>
  <si>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</si>
  <si>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</si>
  <si>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</si>
  <si>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</si>
  <si>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</si>
  <si>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</si>
  <si>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</si>
  <si>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</si>
  <si>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</si>
  <si>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</si>
  <si>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</si>
  <si>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</si>
  <si>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</si>
  <si>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</si>
  <si>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</si>
  <si>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</si>
  <si>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</si>
  <si>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</si>
  <si>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</si>
  <si>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</si>
  <si>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</si>
  <si>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</si>
  <si>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</si>
  <si>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</si>
  <si>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</si>
  <si>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</si>
  <si>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</si>
  <si>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</si>
  <si>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</si>
  <si>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</si>
  <si>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</si>
  <si>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</si>
  <si>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</si>
  <si>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</si>
  <si>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</si>
  <si>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</si>
  <si>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</si>
  <si>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</si>
  <si>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</si>
  <si>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</si>
  <si>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</si>
  <si>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</si>
  <si>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</si>
  <si>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</si>
  <si>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</si>
  <si>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</si>
  <si>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</si>
  <si>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</si>
  <si>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</si>
  <si>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</si>
  <si>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</si>
  <si>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</si>
  <si>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</si>
  <si>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</si>
  <si>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</si>
  <si>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</si>
  <si>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</si>
  <si>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</si>
  <si>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</si>
  <si>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</si>
  <si>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</si>
  <si>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</si>
  <si>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</si>
  <si>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</si>
  <si>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</si>
  <si>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</si>
  <si>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</si>
  <si>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</si>
  <si>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</si>
  <si>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</si>
  <si>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</si>
  <si>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</si>
  <si>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</si>
  <si>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</si>
  <si>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</si>
  <si>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</si>
  <si>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</si>
  <si>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</si>
  <si>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</si>
  <si>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</si>
  <si>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</si>
  <si>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</si>
  <si>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</si>
  <si>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</si>
  <si>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</si>
  <si>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</si>
  <si>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</si>
  <si>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</si>
  <si>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</si>
  <si>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</si>
  <si>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</si>
  <si>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</si>
  <si>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</si>
  <si>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</si>
  <si>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</si>
  <si>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</si>
  <si>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</si>
  <si>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</si>
  <si>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</si>
  <si>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</si>
  <si>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</si>
  <si>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</si>
  <si>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</si>
  <si>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</si>
  <si>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</si>
  <si>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</si>
  <si>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</si>
  <si>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</si>
  <si>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</si>
  <si>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</si>
  <si>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</si>
  <si>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</si>
  <si>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</si>
  <si>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</si>
  <si>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</si>
  <si>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</si>
  <si>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</si>
  <si>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</si>
  <si>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</si>
  <si>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</si>
  <si>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</si>
  <si>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</si>
  <si>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</si>
  <si>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</si>
  <si>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</si>
  <si>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</si>
  <si>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</si>
  <si>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</si>
  <si>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</si>
  <si>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</si>
  <si>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</si>
  <si>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</si>
  <si>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</si>
  <si>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</si>
  <si>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</si>
  <si>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</si>
  <si>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</si>
  <si>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</si>
  <si>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</si>
  <si>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</si>
  <si>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</si>
  <si>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</si>
  <si>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</si>
  <si>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</si>
  <si>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</si>
  <si>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</si>
  <si>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</si>
  <si>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</si>
  <si>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</si>
  <si>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</si>
  <si>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</si>
  <si>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</si>
  <si>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</si>
  <si>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</si>
  <si>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</si>
  <si>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</si>
  <si>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</si>
  <si>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</si>
  <si>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</si>
  <si>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</si>
  <si>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</si>
  <si>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</si>
  <si>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</si>
  <si>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</si>
  <si>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</si>
  <si>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</si>
  <si>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</si>
  <si>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</si>
  <si>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</si>
  <si>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</si>
  <si>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</si>
  <si>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</si>
  <si>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</si>
  <si>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</si>
  <si>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</si>
  <si>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</si>
  <si>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</si>
  <si>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</si>
  <si>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</si>
  <si>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</si>
  <si>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</si>
  <si>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</si>
  <si>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</si>
  <si>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</si>
  <si>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</si>
  <si>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</si>
  <si>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</si>
  <si>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</si>
  <si>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</si>
  <si>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</si>
  <si>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</si>
  <si>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</si>
  <si>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</si>
  <si>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</si>
  <si>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</si>
  <si>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</si>
  <si>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</si>
  <si>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</si>
  <si>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</si>
  <si>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</si>
  <si>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</si>
  <si>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</si>
  <si>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</si>
  <si>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</si>
  <si>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</si>
  <si>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</si>
  <si>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</si>
  <si>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</si>
  <si>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</si>
  <si>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</si>
  <si>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</si>
  <si>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</si>
  <si>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</si>
  <si>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</si>
  <si>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</si>
  <si>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</si>
  <si>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</si>
  <si>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</si>
  <si>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</si>
  <si>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</si>
  <si>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</si>
  <si>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</si>
  <si>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</si>
  <si>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</si>
  <si>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</si>
  <si>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</si>
  <si>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</si>
  <si>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</si>
  <si>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</si>
  <si>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</si>
  <si>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</si>
  <si>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</si>
  <si>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</si>
  <si>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</si>
  <si>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</si>
  <si>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</si>
  <si>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</si>
  <si>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</si>
  <si>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</si>
  <si>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</si>
  <si>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</si>
  <si>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</si>
  <si>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</si>
  <si>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</si>
  <si>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</si>
  <si>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</si>
  <si>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</si>
  <si>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</si>
  <si>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</si>
  <si>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</si>
  <si>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</si>
  <si>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</si>
  <si>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</si>
  <si>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</si>
  <si>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</si>
  <si>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</si>
  <si>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</si>
  <si>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</si>
  <si>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</si>
  <si>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</si>
  <si>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</si>
  <si>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</si>
  <si>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</si>
  <si>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</si>
  <si>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</si>
  <si>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</si>
  <si>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</si>
  <si>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</si>
  <si>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</si>
  <si>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</si>
  <si>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</si>
  <si>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</si>
  <si>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</si>
  <si>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</si>
  <si>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</si>
  <si>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</si>
  <si>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</si>
  <si>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</si>
  <si>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</si>
  <si>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</si>
  <si>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</si>
  <si>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</si>
  <si>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</si>
  <si>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</si>
  <si>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</si>
  <si>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</si>
  <si>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</si>
  <si>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</si>
  <si>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</si>
  <si>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</si>
  <si>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</si>
  <si>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</si>
  <si>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</si>
  <si>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</si>
  <si>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</si>
  <si>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</si>
  <si>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</si>
  <si>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</si>
  <si>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</si>
  <si>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</si>
  <si>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</si>
  <si>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</si>
  <si>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</si>
  <si>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</si>
  <si>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</si>
  <si>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</si>
  <si>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</si>
  <si>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</si>
  <si>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</si>
  <si>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</si>
  <si>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</si>
  <si>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</si>
  <si>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</si>
  <si>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</si>
  <si>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</si>
  <si>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</si>
  <si>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</si>
  <si>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</si>
  <si>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</si>
  <si>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</si>
  <si>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</si>
  <si>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</si>
  <si>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</si>
  <si>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</si>
  <si>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</si>
  <si>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</si>
  <si>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</si>
  <si>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</si>
  <si>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</si>
  <si>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</si>
  <si>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</si>
  <si>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</si>
  <si>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</si>
  <si>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</si>
  <si>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</si>
  <si>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</si>
  <si>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</si>
  <si>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</si>
  <si>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</si>
  <si>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</si>
  <si>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</si>
  <si>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</si>
  <si>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</si>
  <si>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</si>
  <si>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</si>
  <si>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</si>
  <si>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</si>
  <si>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</si>
  <si>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</si>
  <si>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</si>
  <si>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</si>
  <si>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</si>
  <si>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</si>
  <si>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</si>
  <si>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</si>
  <si>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</si>
  <si>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</si>
  <si>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</si>
  <si>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</si>
  <si>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</si>
  <si>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</si>
  <si>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</si>
  <si>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</si>
  <si>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</si>
  <si>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</si>
  <si>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</si>
  <si>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</si>
  <si>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</si>
  <si>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</si>
  <si>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</si>
  <si>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</si>
  <si>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</si>
  <si>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</si>
  <si>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</si>
  <si>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</si>
  <si>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</si>
  <si>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</si>
  <si>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</si>
  <si>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</si>
  <si>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</si>
  <si>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</si>
  <si>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</si>
  <si>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</si>
  <si>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</si>
  <si>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</si>
  <si>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</si>
  <si>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</si>
  <si>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</si>
  <si>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</si>
  <si>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</si>
  <si>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</si>
  <si>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</si>
  <si>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</si>
  <si>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</si>
  <si>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</si>
  <si>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</si>
  <si>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</si>
  <si>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</si>
  <si>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</si>
  <si>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</si>
  <si>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</si>
  <si>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</si>
  <si>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</si>
  <si>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</si>
  <si>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</si>
  <si>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</si>
  <si>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</si>
  <si>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</si>
  <si>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</si>
  <si>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</si>
  <si>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</si>
  <si>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</si>
  <si>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</si>
  <si>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</si>
  <si>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</si>
  <si>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</si>
  <si>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</si>
  <si>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</si>
  <si>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</si>
  <si>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</si>
  <si>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</si>
  <si>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</si>
  <si>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</si>
  <si>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</si>
  <si>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</si>
  <si>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</si>
  <si>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</si>
  <si>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</si>
  <si>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</si>
  <si>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</si>
  <si>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</si>
  <si>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</si>
  <si>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</si>
  <si>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</si>
  <si>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</si>
  <si>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</si>
  <si>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</si>
  <si>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</si>
  <si>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</si>
  <si>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</si>
  <si>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</si>
  <si>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</si>
  <si>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</si>
  <si>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</si>
  <si>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</si>
  <si>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</si>
  <si>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</si>
  <si>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</si>
  <si>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</si>
  <si>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</si>
  <si>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</si>
  <si>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</si>
  <si>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</si>
  <si>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</si>
  <si>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</si>
  <si>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</si>
  <si>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</si>
  <si>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</si>
  <si>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</si>
  <si>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</si>
  <si>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</si>
  <si>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</si>
  <si>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</si>
  <si>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</si>
  <si>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</si>
  <si>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</si>
  <si>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</si>
  <si>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</si>
  <si>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</si>
  <si>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</si>
  <si>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</si>
  <si>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</si>
  <si>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</si>
  <si>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</si>
  <si>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</si>
  <si>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</si>
  <si>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</si>
  <si>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</si>
  <si>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</si>
  <si>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</si>
  <si>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</si>
  <si>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</si>
  <si>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</si>
  <si>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</si>
  <si>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</si>
  <si>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</si>
  <si>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</si>
  <si>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</si>
  <si>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</si>
  <si>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</si>
  <si>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</si>
  <si>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</si>
  <si>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</si>
  <si>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</si>
  <si>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</si>
  <si>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</si>
  <si>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</si>
  <si>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</si>
  <si>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</si>
  <si>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</si>
  <si>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</si>
  <si>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</si>
  <si>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</si>
  <si>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</si>
  <si>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</si>
  <si>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</si>
  <si>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</si>
  <si>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</si>
  <si>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</si>
  <si>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</si>
  <si>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</si>
  <si>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</si>
  <si>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</si>
  <si>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</si>
  <si>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</si>
  <si>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</si>
  <si>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</si>
  <si>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</si>
  <si>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</si>
  <si>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</si>
  <si>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</si>
  <si>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</si>
  <si>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</si>
  <si>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</si>
  <si>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</si>
  <si>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</si>
  <si>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</si>
  <si>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</si>
  <si>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</si>
  <si>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</si>
  <si>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</si>
  <si>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</si>
  <si>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</si>
  <si>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</si>
  <si>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</si>
  <si>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</si>
  <si>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</si>
  <si>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</si>
  <si>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</si>
  <si>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</si>
  <si>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</si>
  <si>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</si>
  <si>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</si>
  <si>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</si>
  <si>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</si>
  <si>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</si>
  <si>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</si>
  <si>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</si>
  <si>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</si>
  <si>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</si>
  <si>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</si>
  <si>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</si>
  <si>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</si>
  <si>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</si>
  <si>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</si>
  <si>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</si>
  <si>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</si>
  <si>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</si>
  <si>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</si>
  <si>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</si>
  <si>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</si>
  <si>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</si>
  <si>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</si>
  <si>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</si>
  <si>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</si>
  <si>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</si>
  <si>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</si>
  <si>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</si>
  <si>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</si>
  <si>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</si>
  <si>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</si>
  <si>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</si>
  <si>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</si>
  <si>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</si>
  <si>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</si>
  <si>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</si>
  <si>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</si>
  <si>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</si>
  <si>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</si>
  <si>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</si>
  <si>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</si>
  <si>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</si>
  <si>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</si>
  <si>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</si>
  <si>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</si>
  <si>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</si>
  <si>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</si>
  <si>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</si>
  <si>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</si>
  <si>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</si>
  <si>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</si>
  <si>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</si>
  <si>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</si>
  <si>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</si>
  <si>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</si>
  <si>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</si>
  <si>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</si>
  <si>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</si>
  <si>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</si>
  <si>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</si>
  <si>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</si>
  <si>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</si>
  <si>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</si>
  <si>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</si>
  <si>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</si>
  <si>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</si>
  <si>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</si>
  <si>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</si>
  <si>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</si>
  <si>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</si>
  <si>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</si>
  <si>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</si>
  <si>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</si>
  <si>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</si>
  <si>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</si>
  <si>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</si>
  <si>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</si>
  <si>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</si>
  <si>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</si>
  <si>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</si>
  <si>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</si>
  <si>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</si>
  <si>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</si>
  <si>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</si>
  <si>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</si>
  <si>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</si>
  <si>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</si>
  <si>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</si>
  <si>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</si>
  <si>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</si>
  <si>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</si>
  <si>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</si>
  <si>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</si>
  <si>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</si>
  <si>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</si>
  <si>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</si>
  <si>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</si>
  <si>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</si>
  <si>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</si>
  <si>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</si>
  <si>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</si>
  <si>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</si>
  <si>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</si>
  <si>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</si>
  <si>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</si>
  <si>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</si>
  <si>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</si>
  <si>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</si>
  <si>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</si>
  <si>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</si>
  <si>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</si>
  <si>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</si>
  <si>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</si>
  <si>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</si>
  <si>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</si>
  <si>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</si>
  <si>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</si>
  <si>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</si>
  <si>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</si>
  <si>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</si>
  <si>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</si>
  <si>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</si>
  <si>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</si>
  <si>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</si>
  <si>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</si>
  <si>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</si>
  <si>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</si>
  <si>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</si>
  <si>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</si>
  <si>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</si>
  <si>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</si>
  <si>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</si>
  <si>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</si>
  <si>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</si>
  <si>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</si>
  <si>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</si>
  <si>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</si>
  <si>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</si>
  <si>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</si>
  <si>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</si>
  <si>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</si>
  <si>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</si>
  <si>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</si>
  <si>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</si>
  <si>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</si>
  <si>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</si>
  <si>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</si>
  <si>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</si>
  <si>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</si>
  <si>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</si>
  <si>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</si>
  <si>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</si>
  <si>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</si>
  <si>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</si>
  <si>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</si>
  <si>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</si>
  <si>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</si>
  <si>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</si>
  <si>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</si>
  <si>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</si>
  <si>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</si>
  <si>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</si>
  <si>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</si>
  <si>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</si>
  <si>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</si>
  <si>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</si>
  <si>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</si>
  <si>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</si>
  <si>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</si>
  <si>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</si>
  <si>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</si>
  <si>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</si>
  <si>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</si>
  <si>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</si>
  <si>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</si>
  <si>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</si>
  <si>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</si>
  <si>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</si>
  <si>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</si>
  <si>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</si>
  <si>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</si>
  <si>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</si>
  <si>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</si>
  <si>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</si>
  <si>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</si>
  <si>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</si>
  <si>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</si>
  <si>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</si>
  <si>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</si>
  <si>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</si>
  <si>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</si>
  <si>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</si>
  <si>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</si>
  <si>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</si>
  <si>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</si>
  <si>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</si>
  <si>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</si>
  <si>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</si>
  <si>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</si>
  <si>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</si>
  <si>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</si>
  <si>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</si>
  <si>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</si>
  <si>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</si>
  <si>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</si>
  <si>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</si>
  <si>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</si>
  <si>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</si>
  <si>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</si>
  <si>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</si>
  <si>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</si>
  <si>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</si>
  <si>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</si>
  <si>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</si>
  <si>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</si>
  <si>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</si>
  <si>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</si>
  <si>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</si>
  <si>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</si>
  <si>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</si>
  <si>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</si>
  <si>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</si>
  <si>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</si>
  <si>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</si>
  <si>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</si>
  <si>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</si>
  <si>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</si>
  <si>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</si>
  <si>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</si>
  <si>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</si>
  <si>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</si>
  <si>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</si>
  <si>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</si>
  <si>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</si>
  <si>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</si>
  <si>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</si>
  <si>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</si>
  <si>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</si>
  <si>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</si>
  <si>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</si>
  <si>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</si>
  <si>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</si>
  <si>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</si>
  <si>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</si>
  <si>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</si>
  <si>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</si>
  <si>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</si>
  <si>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</si>
  <si>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</si>
  <si>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</si>
  <si>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</si>
  <si>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</si>
  <si>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</si>
  <si>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</si>
  <si>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</si>
  <si>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</si>
  <si>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</si>
  <si>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</si>
  <si>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</si>
  <si>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</si>
  <si>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</si>
  <si>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</si>
  <si>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</si>
  <si>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</si>
  <si>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</si>
  <si>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</si>
  <si>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</si>
  <si>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</si>
  <si>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</si>
  <si>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</si>
  <si>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</si>
  <si>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</si>
  <si>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</si>
  <si>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</si>
  <si>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</si>
  <si>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</si>
  <si>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</si>
  <si>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</si>
  <si>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</si>
  <si>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</si>
  <si>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</si>
  <si>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</si>
  <si>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</si>
  <si>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</si>
  <si>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</si>
  <si>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</si>
  <si>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</si>
  <si>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</si>
  <si>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</si>
  <si>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</si>
  <si>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</si>
  <si>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</si>
  <si>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</si>
  <si>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</si>
  <si>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</si>
  <si>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</si>
  <si>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</si>
  <si>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</si>
  <si>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</si>
  <si>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</si>
  <si>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</si>
  <si>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</si>
  <si>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</si>
  <si>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</si>
  <si>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</si>
  <si>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</si>
  <si>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</si>
  <si>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</si>
  <si>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</si>
  <si>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</si>
  <si>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</si>
  <si>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</si>
  <si>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</si>
  <si>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</si>
  <si>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</si>
  <si>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</si>
  <si>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</si>
  <si>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</si>
  <si>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</si>
  <si>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</si>
  <si>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</si>
  <si>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</si>
  <si>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</si>
  <si>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</si>
  <si>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</si>
  <si>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</si>
  <si>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</si>
  <si>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</si>
  <si>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</si>
  <si>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</si>
  <si>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</si>
  <si>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</si>
  <si>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</si>
  <si>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</si>
  <si>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</si>
  <si>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</si>
  <si>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</si>
  <si>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</si>
  <si>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</si>
  <si>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</si>
  <si>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</si>
  <si>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</si>
  <si>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</si>
  <si>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</si>
  <si>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</si>
  <si>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</si>
  <si>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</si>
  <si>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</si>
  <si>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</si>
  <si>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</si>
  <si>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</si>
  <si>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</si>
  <si>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</si>
  <si>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</si>
  <si>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</si>
  <si>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</si>
  <si>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</si>
  <si>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</si>
  <si>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</si>
  <si>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</si>
  <si>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</si>
  <si>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</si>
  <si>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</si>
  <si>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</si>
  <si>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</si>
  <si>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</si>
  <si>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</si>
  <si>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</si>
  <si>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</si>
  <si>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</si>
  <si>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</si>
  <si>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</si>
  <si>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</si>
  <si>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</si>
  <si>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</si>
  <si>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</si>
  <si>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</si>
  <si>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</si>
  <si>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</si>
  <si>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</si>
  <si>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</si>
  <si>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</si>
  <si>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</si>
  <si>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</si>
  <si>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</si>
  <si>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</si>
  <si>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</si>
  <si>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</si>
  <si>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</si>
  <si>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</si>
  <si>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</si>
  <si>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</si>
  <si>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</si>
  <si>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</si>
  <si>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</si>
  <si>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</si>
  <si>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</si>
  <si>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</si>
  <si>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</si>
  <si>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</si>
  <si>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</si>
  <si>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</si>
  <si>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</si>
  <si>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</si>
  <si>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</si>
  <si>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</si>
  <si>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</si>
  <si>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</si>
  <si>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</si>
  <si>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</si>
  <si>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</si>
  <si>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</si>
  <si>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</si>
  <si>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</si>
  <si>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</si>
  <si>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</si>
  <si>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</si>
  <si>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</si>
  <si>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</si>
  <si>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</si>
  <si>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</si>
  <si>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</si>
  <si>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</si>
  <si>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</si>
  <si>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</si>
  <si>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</si>
  <si>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</si>
  <si>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</si>
  <si>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</si>
  <si>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</si>
  <si>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</si>
  <si>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</si>
  <si>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</si>
  <si>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</si>
  <si>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</si>
  <si>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</si>
  <si>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</si>
  <si>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</si>
  <si>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</si>
  <si>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</si>
  <si>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</si>
  <si>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</si>
  <si>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</si>
  <si>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</si>
  <si>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</si>
  <si>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</si>
  <si>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</si>
  <si>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</si>
  <si>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</si>
  <si>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</si>
  <si>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</si>
  <si>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</si>
  <si>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</si>
  <si>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</si>
  <si>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</si>
  <si>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</si>
  <si>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</si>
  <si>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</si>
  <si>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</si>
  <si>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</si>
  <si>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</si>
  <si>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</si>
  <si>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</si>
  <si>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</si>
  <si>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</si>
  <si>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</si>
  <si>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</si>
  <si>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</si>
  <si>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</si>
  <si>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</si>
  <si>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</si>
  <si>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</si>
  <si>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</si>
  <si>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</si>
  <si>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</si>
  <si>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</si>
  <si>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</si>
  <si>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</si>
  <si>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</si>
  <si>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</si>
  <si>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</si>
  <si>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</si>
  <si>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</si>
  <si>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</si>
  <si>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</si>
  <si>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</si>
  <si>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</si>
  <si>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</si>
  <si>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</si>
  <si>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</si>
  <si>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</si>
  <si>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</si>
  <si>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</si>
  <si>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</si>
  <si>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</si>
  <si>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</si>
  <si>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</si>
  <si>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</si>
  <si>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</si>
  <si>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</si>
  <si>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</si>
  <si>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</si>
  <si>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</si>
  <si>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</si>
  <si>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</si>
  <si>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</si>
  <si>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</si>
  <si>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</si>
  <si>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</si>
  <si>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</si>
  <si>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</si>
  <si>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</si>
  <si>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</si>
  <si>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</si>
  <si>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</si>
  <si>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</si>
  <si>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</si>
  <si>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</si>
  <si>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</si>
  <si>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</si>
  <si>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</si>
  <si>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</si>
  <si>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</si>
  <si>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</si>
  <si>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</si>
  <si>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</si>
  <si>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</si>
  <si>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</si>
  <si>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</si>
  <si>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</si>
  <si>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</si>
  <si>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</si>
  <si>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</si>
  <si>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</si>
  <si>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</si>
  <si>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</si>
  <si>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</si>
  <si>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</si>
  <si>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</si>
  <si>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</si>
  <si>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</si>
  <si>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</si>
  <si>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</si>
  <si>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</si>
  <si>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</si>
  <si>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</si>
  <si>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</si>
  <si>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</si>
  <si>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</si>
  <si>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</si>
  <si>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</si>
  <si>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</si>
  <si>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</si>
  <si>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</si>
  <si>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</si>
  <si>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</si>
  <si>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</si>
  <si>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</si>
  <si>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</si>
  <si>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</si>
  <si>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</si>
  <si>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</si>
  <si>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</si>
  <si>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</si>
  <si>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</si>
  <si>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</si>
  <si>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</si>
  <si>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</si>
  <si>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</si>
  <si>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</si>
  <si>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</si>
  <si>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</si>
  <si>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</si>
  <si>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</si>
  <si>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</si>
  <si>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</si>
  <si>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</si>
  <si>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</si>
  <si>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</si>
  <si>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</si>
  <si>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</si>
  <si>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</si>
  <si>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</si>
  <si>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</si>
  <si>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</si>
  <si>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</si>
  <si>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</si>
  <si>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</si>
  <si>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</si>
  <si>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</si>
  <si>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</si>
  <si>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</si>
  <si>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</si>
  <si>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</si>
  <si>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</si>
  <si>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</si>
  <si>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</si>
  <si>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</si>
  <si>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</si>
  <si>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</si>
  <si>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</si>
  <si>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</si>
  <si>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</si>
  <si>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</si>
  <si>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</si>
  <si>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</si>
  <si>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</si>
  <si>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</si>
  <si>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</si>
  <si>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</si>
  <si>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</si>
  <si>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</si>
  <si>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</si>
  <si>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</si>
  <si>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</si>
  <si>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</si>
  <si>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</si>
  <si>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</si>
  <si>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</si>
  <si>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</si>
  <si>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</si>
  <si>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</si>
  <si>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</si>
  <si>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</si>
  <si>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</si>
  <si>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</si>
  <si>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</si>
  <si>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</si>
  <si>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</si>
  <si>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</si>
  <si>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</si>
  <si>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</si>
  <si>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</si>
  <si>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</si>
  <si>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</si>
  <si>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</si>
  <si>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</si>
  <si>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</si>
  <si>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</si>
  <si>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</si>
  <si>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</si>
  <si>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</si>
  <si>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</si>
  <si>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</si>
  <si>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</si>
  <si>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</si>
  <si>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</si>
  <si>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</si>
  <si>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</si>
  <si>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</si>
  <si>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</si>
  <si>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</si>
  <si>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</si>
  <si>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</si>
  <si>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</si>
  <si>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</si>
  <si>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</si>
  <si>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</si>
  <si>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</si>
  <si>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</si>
  <si>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</si>
  <si>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</si>
  <si>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</si>
  <si>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</si>
  <si>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</si>
  <si>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</si>
  <si>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</si>
  <si>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</si>
  <si>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</si>
  <si>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</si>
  <si>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</si>
  <si>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</si>
  <si>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</si>
  <si>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</si>
  <si>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</si>
  <si>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</si>
  <si>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</si>
  <si>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</si>
  <si>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</si>
  <si>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</si>
  <si>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</si>
  <si>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</si>
  <si>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</si>
  <si>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</si>
  <si>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</si>
  <si>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</si>
  <si>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</si>
  <si>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</si>
  <si>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</si>
  <si>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</si>
  <si>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</si>
  <si>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</si>
  <si>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</si>
  <si>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</si>
  <si>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</si>
  <si>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</si>
  <si>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</si>
  <si>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</si>
  <si>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</si>
  <si>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</si>
  <si>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</si>
  <si>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</si>
  <si>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</si>
  <si>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</si>
  <si>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</si>
  <si>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</si>
  <si>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</si>
  <si>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</si>
  <si>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</si>
  <si>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</si>
  <si>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</si>
  <si>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</si>
  <si>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</si>
  <si>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</si>
  <si>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</si>
  <si>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</si>
  <si>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</si>
  <si>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</si>
  <si>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</si>
  <si>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</si>
  <si>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</si>
  <si>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</si>
  <si>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</si>
  <si>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</si>
  <si>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</si>
  <si>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</si>
  <si>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</si>
  <si>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</si>
  <si>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</si>
  <si>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</si>
  <si>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</si>
  <si>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</si>
  <si>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</si>
  <si>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</si>
  <si>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</si>
  <si>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</si>
  <si>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</si>
  <si>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</si>
  <si>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</si>
  <si>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</si>
  <si>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</si>
  <si>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</si>
  <si>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</si>
  <si>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</si>
  <si>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</si>
  <si>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</si>
  <si>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</si>
  <si>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</si>
  <si>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</si>
  <si>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</si>
  <si>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</si>
  <si>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</si>
  <si>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</si>
  <si>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</si>
  <si>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</si>
  <si>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</si>
  <si>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</si>
  <si>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</si>
  <si>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</si>
  <si>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</si>
  <si>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</si>
  <si>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</si>
  <si>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</si>
  <si>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</si>
  <si>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</si>
  <si>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</si>
  <si>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</si>
  <si>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</si>
  <si>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</si>
  <si>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</si>
  <si>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</si>
  <si>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</si>
  <si>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</si>
  <si>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</si>
  <si>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</si>
  <si>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</si>
  <si>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</si>
  <si>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</si>
  <si>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</si>
  <si>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</si>
  <si>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</si>
  <si>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</si>
  <si>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</si>
  <si>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</si>
  <si>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</si>
  <si>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</si>
  <si>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</si>
  <si>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</si>
  <si>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</si>
  <si>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</si>
  <si>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</si>
  <si>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</si>
  <si>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</si>
  <si>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</si>
  <si>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</si>
  <si>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</si>
  <si>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</si>
  <si>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</si>
  <si>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</si>
  <si>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</si>
  <si>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</si>
  <si>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</si>
  <si>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</si>
  <si>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</si>
  <si>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</si>
  <si>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</si>
  <si>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</si>
  <si>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</si>
  <si>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</si>
  <si>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</si>
  <si>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</si>
  <si>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</si>
  <si>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</si>
  <si>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</si>
  <si>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</si>
  <si>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</si>
  <si>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</si>
  <si>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</si>
  <si>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</si>
  <si>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</si>
  <si>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</si>
  <si>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</si>
  <si>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</si>
  <si>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</si>
  <si>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</si>
  <si>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</si>
  <si>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</si>
  <si>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</si>
  <si>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</si>
  <si>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</si>
  <si>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</si>
  <si>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</si>
  <si>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</si>
  <si>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</si>
  <si>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</si>
  <si>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</si>
  <si>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</si>
  <si>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</si>
  <si>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</si>
  <si>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</si>
  <si>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</si>
  <si>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</si>
  <si>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</si>
  <si>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</si>
  <si>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</si>
  <si>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</si>
  <si>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</si>
  <si>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</si>
  <si>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</si>
  <si>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</si>
  <si>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</si>
  <si>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</si>
  <si>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</si>
  <si>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</si>
  <si>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</si>
  <si>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</si>
  <si>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</si>
  <si>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</si>
  <si>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</si>
  <si>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</si>
  <si>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</si>
  <si>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</si>
  <si>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</si>
  <si>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</si>
  <si>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</si>
  <si>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</si>
  <si>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</si>
  <si>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</si>
  <si>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</si>
  <si>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</si>
  <si>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</si>
  <si>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</si>
  <si>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</si>
  <si>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</si>
  <si>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</si>
  <si>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</si>
  <si>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</si>
  <si>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</si>
  <si>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</si>
  <si>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</si>
  <si>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</si>
  <si>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</si>
  <si>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</si>
  <si>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</si>
  <si>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</si>
  <si>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</si>
  <si>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</si>
  <si>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</si>
  <si>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</si>
  <si>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</si>
  <si>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</si>
  <si>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</si>
  <si>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</si>
  <si>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</si>
  <si>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</si>
  <si>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</si>
  <si>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</si>
  <si>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</si>
  <si>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</si>
  <si>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</si>
  <si>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</si>
  <si>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</si>
  <si>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</si>
  <si>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</si>
  <si>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</si>
  <si>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</si>
  <si>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</si>
  <si>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</si>
  <si>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</si>
  <si>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</si>
  <si>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</si>
  <si>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</si>
  <si>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</si>
  <si>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</si>
  <si>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</si>
  <si>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</si>
  <si>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</si>
  <si>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</si>
  <si>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</si>
  <si>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</si>
  <si>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</si>
  <si>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</si>
  <si>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</si>
  <si>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</si>
  <si>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</si>
  <si>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</si>
  <si>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</si>
  <si>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</si>
  <si>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</si>
  <si>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</si>
  <si>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</si>
  <si>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</si>
  <si>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</si>
  <si>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</si>
  <si>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</si>
  <si>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</si>
  <si>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</si>
  <si>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</si>
  <si>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</si>
  <si>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</si>
  <si>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</si>
  <si>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</si>
  <si>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</si>
  <si>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</si>
  <si>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</si>
  <si>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</si>
  <si>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</si>
  <si>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</si>
  <si>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</si>
  <si>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</si>
  <si>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</si>
  <si>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</si>
  <si>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</si>
  <si>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</si>
  <si>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</si>
  <si>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</si>
  <si>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</si>
  <si>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</si>
  <si>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</si>
  <si>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</si>
  <si>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</si>
  <si>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</si>
  <si>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</si>
  <si>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</si>
  <si>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</si>
  <si>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</si>
  <si>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</si>
  <si>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</si>
  <si>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</si>
  <si>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</si>
  <si>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</si>
  <si>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</si>
  <si>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</si>
  <si>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</si>
  <si>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</si>
  <si>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</si>
  <si>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</si>
  <si>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</si>
  <si>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</si>
  <si>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</si>
  <si>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</si>
  <si>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</si>
  <si>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</si>
  <si>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</si>
  <si>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</si>
  <si>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</si>
  <si>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</si>
  <si>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</si>
  <si>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</si>
  <si>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</si>
  <si>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</si>
  <si>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</si>
  <si>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</si>
  <si>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</si>
  <si>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</si>
  <si>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</si>
  <si>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</si>
  <si>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</si>
  <si>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</si>
  <si>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</si>
  <si>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</si>
  <si>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</si>
  <si>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</si>
  <si>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</si>
  <si>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</si>
  <si>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</si>
  <si>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</si>
  <si>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</si>
  <si>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</si>
  <si>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</si>
  <si>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</si>
  <si>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</si>
  <si>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</si>
  <si>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</si>
  <si>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</si>
  <si>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</si>
  <si>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</si>
  <si>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</si>
  <si>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</si>
  <si>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</si>
  <si>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</si>
  <si>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</si>
  <si>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</si>
  <si>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</si>
  <si>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</si>
  <si>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</si>
  <si>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</si>
  <si>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</si>
  <si>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</si>
  <si>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</si>
  <si>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</si>
  <si>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</si>
  <si>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</si>
  <si>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</si>
  <si>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</si>
  <si>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</si>
  <si>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</si>
  <si>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</si>
  <si>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</si>
  <si>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</si>
  <si>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</si>
  <si>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</si>
  <si>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</si>
  <si>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</si>
  <si>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</si>
  <si>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</si>
  <si>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</si>
  <si>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</si>
  <si>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</si>
  <si>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</si>
  <si>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</si>
  <si>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</si>
  <si>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</si>
  <si>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</si>
  <si>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</si>
  <si>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</si>
  <si>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</si>
  <si>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</si>
  <si>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</si>
  <si>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</si>
  <si>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</si>
  <si>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</si>
  <si>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</si>
  <si>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</si>
  <si>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</si>
  <si>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</si>
  <si>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</si>
  <si>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</si>
  <si>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</si>
  <si>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</si>
  <si>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</si>
  <si>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</si>
  <si>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</si>
  <si>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</si>
  <si>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</si>
  <si>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</si>
  <si>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</si>
  <si>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</si>
  <si>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</si>
  <si>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</si>
  <si>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</si>
  <si>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</si>
  <si>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</si>
  <si>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</si>
  <si>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</si>
  <si>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</si>
  <si>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</si>
  <si>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</si>
  <si>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</si>
  <si>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</si>
  <si>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</si>
  <si>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</si>
  <si>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</si>
  <si>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</si>
  <si>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</si>
  <si>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</si>
  <si>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</si>
  <si>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</si>
  <si>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</si>
  <si>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</si>
  <si>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</si>
  <si>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</si>
  <si>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</si>
  <si>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</si>
  <si>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</si>
  <si>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</si>
  <si>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</si>
  <si>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</si>
  <si>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</si>
  <si>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</si>
  <si>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</si>
  <si>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</si>
  <si>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</si>
  <si>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</si>
  <si>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</si>
  <si>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</si>
  <si>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</si>
  <si>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</si>
  <si>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</si>
  <si>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</si>
  <si>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</si>
  <si>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</si>
  <si>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</si>
  <si>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</si>
  <si>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</si>
  <si>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</si>
  <si>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</si>
  <si>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</si>
  <si>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</si>
  <si>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</si>
  <si>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</si>
  <si>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</si>
  <si>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</si>
  <si>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</si>
  <si>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</si>
  <si>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</si>
  <si>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</si>
  <si>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</si>
  <si>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</si>
  <si>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</si>
  <si>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</si>
  <si>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</si>
  <si>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</si>
  <si>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</si>
  <si>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</si>
  <si>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</si>
  <si>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</si>
  <si>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</si>
  <si>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</si>
  <si>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</si>
  <si>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</si>
  <si>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</si>
  <si>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</si>
  <si>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</si>
  <si>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</si>
  <si>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</si>
  <si>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</si>
  <si>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</si>
  <si>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</si>
  <si>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</si>
  <si>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</si>
  <si>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</si>
  <si>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</si>
  <si>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</si>
  <si>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</si>
  <si>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</si>
  <si>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</si>
  <si>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</si>
  <si>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</si>
  <si>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</si>
  <si>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</si>
  <si>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</si>
  <si>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</si>
  <si>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</si>
  <si>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</si>
  <si>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</si>
  <si>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</si>
  <si>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</si>
  <si>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</si>
  <si>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</si>
  <si>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</si>
  <si>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</si>
  <si>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</si>
  <si>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</si>
  <si>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</si>
  <si>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</si>
  <si>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</si>
  <si>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</si>
  <si>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</si>
  <si>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</si>
  <si>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</si>
  <si>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</si>
  <si>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</si>
  <si>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</si>
  <si>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</si>
  <si>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</si>
  <si>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</si>
  <si>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</si>
  <si>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</si>
  <si>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</si>
  <si>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</si>
  <si>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</si>
  <si>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</si>
  <si>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</si>
  <si>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</si>
  <si>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</si>
  <si>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</si>
  <si>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</si>
  <si>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</si>
  <si>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</si>
  <si>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</si>
  <si>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</si>
  <si>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</si>
  <si>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</si>
  <si>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</si>
  <si>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</si>
  <si>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</si>
  <si>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</si>
  <si>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</si>
  <si>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</si>
  <si>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</si>
  <si>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</si>
  <si>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</si>
  <si>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</si>
  <si>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</si>
  <si>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</si>
  <si>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</si>
  <si>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</si>
  <si>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</si>
  <si>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</si>
  <si>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</si>
  <si>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</si>
  <si>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</si>
  <si>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</si>
  <si>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</si>
  <si>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</si>
  <si>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</si>
  <si>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</si>
  <si>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</si>
  <si>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</si>
  <si>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</si>
  <si>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</si>
  <si>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</si>
  <si>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</si>
  <si>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</si>
  <si>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</si>
  <si>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</si>
  <si>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</si>
  <si>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</si>
  <si>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</si>
  <si>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</si>
  <si>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</si>
  <si>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</si>
  <si>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</si>
  <si>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</si>
  <si>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</si>
  <si>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</si>
  <si>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</si>
  <si>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</si>
  <si>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</si>
  <si>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</si>
  <si>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</si>
  <si>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</si>
  <si>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</si>
  <si>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</si>
  <si>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</si>
  <si>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</si>
  <si>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</si>
  <si>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</si>
  <si>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</si>
  <si>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</si>
  <si>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</si>
  <si>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</si>
  <si>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</si>
  <si>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</si>
  <si>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</si>
  <si>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</si>
  <si>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</si>
  <si>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</si>
  <si>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</si>
  <si>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</si>
  <si>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</si>
  <si>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</si>
  <si>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</si>
  <si>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</si>
  <si>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</si>
  <si>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</si>
  <si>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</si>
  <si>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</si>
  <si>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</si>
  <si>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</si>
  <si>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</si>
  <si>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</si>
  <si>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</si>
  <si>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</si>
  <si>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</si>
  <si>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</si>
  <si>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</si>
  <si>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</si>
  <si>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</si>
  <si>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</si>
  <si>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</si>
  <si>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</si>
  <si>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</si>
  <si>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</si>
  <si>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</si>
  <si>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</si>
  <si>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</si>
  <si>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</si>
  <si>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</si>
  <si>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</si>
  <si>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</si>
  <si>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</si>
  <si>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</si>
  <si>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</si>
  <si>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</si>
  <si>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</si>
  <si>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</si>
  <si>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</si>
  <si>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</si>
  <si>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</si>
  <si>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</si>
  <si>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</si>
  <si>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</si>
  <si>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</si>
  <si>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</si>
  <si>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</si>
  <si>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</si>
  <si>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</si>
  <si>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</si>
  <si>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</si>
  <si>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</si>
  <si>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</si>
  <si>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</si>
  <si>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</si>
  <si>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</si>
  <si>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</si>
  <si>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</si>
  <si>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</si>
  <si>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</si>
  <si>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</si>
  <si>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</si>
  <si>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</si>
  <si>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</si>
  <si>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</si>
  <si>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</si>
  <si>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</si>
  <si>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</si>
  <si>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</si>
  <si>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</si>
  <si>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</si>
  <si>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</si>
  <si>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</si>
  <si>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</si>
  <si>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</si>
  <si>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</si>
  <si>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</si>
  <si>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</si>
  <si>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</si>
  <si>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</si>
  <si>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</si>
  <si>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</si>
  <si>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</si>
  <si>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</si>
  <si>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</si>
  <si>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</si>
  <si>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</si>
  <si>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</si>
  <si>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</si>
  <si>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</si>
  <si>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</si>
  <si>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</si>
  <si>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</si>
  <si>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</si>
  <si>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</si>
  <si>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</si>
  <si>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</si>
  <si>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</si>
  <si>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</si>
  <si>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</si>
  <si>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</si>
  <si>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</si>
  <si>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</si>
  <si>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</si>
  <si>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</si>
  <si>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</si>
  <si>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</si>
  <si>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</si>
  <si>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</si>
  <si>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</si>
  <si>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</si>
  <si>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</si>
  <si>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</si>
  <si>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</si>
  <si>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</si>
  <si>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</si>
  <si>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</si>
  <si>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</si>
  <si>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</si>
  <si>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</si>
  <si>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</si>
  <si>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</si>
  <si>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</si>
  <si>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</si>
  <si>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</si>
  <si>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</si>
  <si>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</si>
  <si>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</si>
  <si>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</si>
  <si>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</si>
  <si>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</si>
  <si>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</si>
  <si>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</si>
  <si>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</si>
  <si>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</si>
  <si>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</si>
  <si>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</si>
  <si>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</si>
  <si>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</si>
  <si>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</si>
  <si>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</si>
  <si>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</si>
  <si>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</si>
  <si>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</si>
  <si>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</si>
  <si>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</si>
  <si>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</si>
  <si>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</si>
  <si>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</si>
  <si>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</si>
  <si>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</si>
  <si>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</si>
  <si>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</si>
  <si>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</si>
  <si>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</si>
  <si>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</si>
  <si>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</si>
  <si>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</si>
  <si>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</si>
  <si>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</si>
  <si>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</si>
  <si>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</si>
  <si>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</si>
  <si>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</si>
  <si>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</si>
  <si>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</si>
  <si>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</si>
  <si>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</si>
  <si>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</si>
  <si>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</si>
  <si>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</si>
  <si>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</si>
  <si>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</si>
  <si>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</si>
  <si>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</si>
  <si>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</si>
  <si>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</si>
  <si>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</si>
  <si>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</si>
  <si>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</si>
  <si>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</si>
  <si>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</si>
  <si>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</si>
  <si>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</si>
  <si>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</si>
  <si>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</si>
  <si>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</si>
  <si>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</si>
  <si>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</si>
  <si>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</si>
  <si>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</si>
  <si>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</si>
  <si>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</si>
  <si>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</si>
  <si>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</si>
  <si>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</si>
  <si>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</si>
  <si>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</si>
  <si>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</si>
  <si>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</si>
  <si>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</si>
  <si>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</si>
  <si>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</si>
  <si>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</si>
  <si>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</si>
  <si>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</si>
  <si>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</si>
  <si>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</si>
  <si>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</si>
  <si>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</si>
  <si>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</si>
  <si>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</si>
  <si>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</si>
  <si>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</si>
  <si>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</si>
  <si>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</si>
  <si>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</si>
  <si>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</si>
  <si>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</si>
  <si>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</si>
  <si>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</si>
  <si>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</si>
  <si>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</si>
  <si>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</si>
  <si>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</si>
  <si>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</si>
  <si>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</si>
  <si>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</si>
  <si>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</si>
  <si>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</si>
  <si>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</si>
  <si>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</si>
  <si>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</si>
  <si>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</si>
  <si>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</si>
  <si>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</si>
  <si>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</si>
  <si>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</si>
  <si>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</si>
  <si>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</si>
  <si>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</si>
  <si>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</si>
  <si>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</si>
  <si>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</si>
  <si>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</si>
  <si>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</si>
  <si>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</si>
  <si>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</si>
  <si>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</si>
  <si>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</si>
  <si>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</si>
  <si>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</si>
  <si>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</si>
  <si>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</si>
  <si>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</si>
  <si>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</si>
  <si>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</si>
  <si>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</si>
  <si>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</si>
  <si>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</si>
  <si>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</si>
  <si>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</si>
  <si>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</si>
  <si>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</si>
  <si>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</si>
  <si>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</si>
  <si>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</si>
  <si>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</si>
  <si>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</si>
  <si>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</si>
  <si>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</si>
  <si>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</si>
  <si>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</si>
  <si>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</si>
  <si>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</si>
  <si>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</si>
  <si>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</si>
  <si>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</si>
  <si>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</si>
  <si>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</si>
  <si>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</si>
  <si>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</si>
  <si>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</si>
  <si>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</si>
  <si>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</si>
  <si>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</si>
  <si>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</si>
  <si>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</si>
  <si>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</si>
  <si>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</si>
  <si>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</si>
  <si>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</si>
  <si>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</si>
  <si>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</si>
  <si>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</si>
  <si>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</si>
  <si>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</si>
  <si>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</si>
  <si>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</si>
  <si>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</si>
  <si>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</si>
  <si>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</si>
  <si>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</si>
  <si>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</si>
  <si>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</si>
  <si>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</si>
  <si>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</si>
  <si>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</si>
  <si>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</si>
  <si>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</si>
  <si>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</si>
  <si>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</si>
  <si>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</si>
  <si>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</si>
  <si>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</si>
  <si>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</si>
  <si>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</si>
  <si>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</si>
  <si>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</si>
  <si>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</si>
  <si>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</si>
  <si>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</si>
  <si>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</si>
  <si>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</si>
  <si>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</si>
  <si>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</si>
  <si>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</si>
  <si>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</si>
  <si>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</si>
  <si>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</si>
  <si>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</si>
  <si>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</si>
  <si>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</si>
  <si>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</si>
  <si>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</si>
  <si>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</si>
  <si>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</si>
  <si>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</si>
  <si>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</si>
  <si>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</si>
  <si>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</si>
  <si>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</si>
  <si>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</si>
  <si>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</si>
  <si>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</si>
  <si>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</si>
  <si>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</si>
  <si>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</si>
  <si>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</si>
  <si>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</si>
  <si>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</si>
  <si>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</si>
  <si>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</si>
  <si>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</si>
  <si>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</si>
  <si>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</si>
  <si>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</si>
  <si>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</si>
  <si>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</si>
  <si>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</si>
  <si>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</si>
  <si>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</si>
  <si>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</si>
  <si>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</si>
  <si>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</si>
  <si>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</si>
  <si>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</si>
  <si>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</si>
  <si>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</si>
  <si>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</si>
  <si>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</si>
  <si>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</si>
  <si>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</si>
  <si>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</si>
  <si>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</si>
  <si>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</si>
  <si>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</si>
  <si>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</si>
  <si>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</si>
  <si>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</si>
  <si>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</si>
  <si>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</si>
  <si>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</si>
  <si>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</si>
  <si>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</si>
  <si>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</si>
  <si>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</si>
  <si>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</si>
  <si>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</si>
  <si>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</si>
  <si>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</si>
  <si>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</si>
  <si>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</si>
  <si>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</si>
  <si>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</si>
  <si>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</si>
  <si>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</si>
  <si>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</si>
  <si>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</si>
  <si>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</si>
  <si>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</si>
  <si>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</si>
  <si>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</si>
  <si>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</si>
  <si>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</si>
  <si>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</si>
  <si>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</si>
  <si>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</si>
  <si>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</si>
  <si>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</si>
  <si>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</si>
  <si>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</si>
  <si>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</si>
  <si>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</si>
  <si>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</si>
  <si>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</si>
  <si>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</si>
  <si>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</si>
  <si>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</si>
  <si>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</si>
  <si>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</si>
  <si>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</si>
  <si>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</si>
  <si>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</si>
  <si>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</si>
  <si>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</si>
  <si>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</si>
  <si>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</si>
  <si>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</si>
  <si>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</si>
  <si>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</si>
  <si>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</si>
  <si>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</si>
  <si>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</si>
  <si>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</si>
  <si>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</si>
  <si>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</si>
  <si>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</si>
  <si>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</si>
  <si>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</si>
  <si>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</si>
  <si>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</si>
  <si>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</si>
  <si>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</si>
  <si>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</si>
  <si>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</si>
  <si>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</si>
  <si>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</si>
  <si>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</si>
  <si>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</si>
  <si>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</si>
  <si>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</si>
  <si>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</si>
  <si>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</si>
  <si>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</si>
  <si>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</si>
  <si>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</si>
  <si>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</si>
  <si>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</si>
  <si>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</si>
  <si>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</si>
  <si>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</si>
  <si>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</si>
  <si>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</si>
  <si>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</si>
  <si>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</si>
  <si>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</si>
  <si>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</si>
  <si>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</si>
  <si>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</si>
  <si>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</si>
  <si>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</si>
  <si>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</si>
  <si>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</si>
  <si>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</si>
  <si>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</si>
  <si>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</si>
  <si>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</si>
  <si>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</si>
  <si>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</si>
  <si>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</si>
  <si>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</si>
  <si>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</si>
  <si>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</si>
  <si>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</si>
  <si>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</si>
  <si>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</si>
  <si>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</si>
  <si>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</si>
  <si>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</si>
  <si>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</si>
  <si>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</si>
  <si>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</si>
  <si>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</si>
  <si>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</si>
  <si>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</si>
  <si>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</si>
  <si>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</si>
  <si>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</si>
  <si>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</si>
  <si>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</si>
  <si>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</si>
  <si>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</si>
  <si>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</si>
  <si>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</si>
  <si>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</si>
  <si>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</si>
  <si>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</si>
  <si>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</si>
  <si>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</si>
  <si>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</si>
  <si>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</si>
  <si>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</si>
  <si>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</si>
  <si>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</si>
  <si>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</si>
  <si>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</si>
  <si>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</si>
  <si>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</si>
  <si>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</si>
  <si>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</si>
  <si>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</si>
  <si>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</si>
  <si>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</si>
  <si>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</si>
  <si>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</si>
  <si>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</si>
  <si>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</si>
  <si>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</si>
  <si>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</si>
  <si>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</si>
  <si>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</si>
  <si>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</si>
  <si>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</si>
  <si>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</si>
  <si>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</si>
  <si>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</si>
  <si>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</si>
  <si>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</si>
  <si>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</si>
  <si>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</si>
  <si>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</si>
  <si>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</si>
  <si>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</si>
  <si>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</si>
  <si>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</si>
  <si>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</si>
  <si>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</si>
  <si>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</si>
  <si>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</si>
  <si>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</si>
  <si>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</si>
  <si>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</si>
  <si>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</si>
  <si>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</si>
  <si>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</si>
  <si>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</si>
  <si>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</si>
  <si>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</si>
  <si>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</si>
  <si>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</si>
  <si>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</si>
  <si>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</si>
  <si>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</si>
  <si>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</si>
  <si>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</si>
  <si>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</si>
  <si>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</si>
  <si>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</si>
  <si>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</si>
  <si>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</si>
  <si>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</si>
  <si>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</si>
  <si>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</si>
  <si>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</si>
  <si>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</si>
  <si>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</si>
  <si>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</si>
  <si>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</si>
  <si>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</si>
  <si>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</si>
  <si>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</si>
  <si>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</si>
  <si>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</si>
  <si>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</si>
  <si>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</si>
  <si>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</si>
  <si>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</si>
  <si>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</si>
  <si>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</si>
  <si>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</si>
  <si>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</si>
  <si>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</si>
  <si>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</si>
  <si>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</si>
  <si>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</si>
  <si>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</si>
  <si>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</si>
  <si>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</si>
  <si>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</si>
  <si>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</si>
  <si>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</si>
  <si>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</si>
  <si>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</si>
  <si>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</si>
  <si>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</si>
  <si>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</si>
  <si>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</si>
  <si>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</si>
  <si>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</si>
  <si>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</si>
  <si>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</si>
  <si>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</si>
  <si>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</si>
  <si>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</si>
  <si>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</si>
  <si>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</si>
  <si>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</si>
  <si>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</si>
  <si>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</si>
  <si>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</si>
  <si>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</si>
  <si>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</si>
  <si>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</si>
  <si>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</si>
  <si>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</si>
  <si>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</si>
  <si>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</si>
  <si>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</si>
  <si>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</si>
  <si>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</si>
  <si>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</si>
  <si>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</si>
  <si>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</si>
  <si>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</si>
  <si>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</si>
  <si>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</si>
  <si>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</si>
  <si>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</si>
  <si>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</si>
  <si>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</si>
  <si>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</si>
  <si>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</si>
  <si>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</si>
  <si>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</si>
  <si>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</si>
  <si>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</si>
  <si>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</si>
  <si>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</si>
  <si>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</si>
  <si>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</si>
  <si>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</si>
  <si>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</si>
  <si>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</si>
  <si>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</si>
  <si>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</si>
  <si>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</si>
  <si>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</si>
  <si>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</si>
  <si>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</si>
  <si>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</si>
  <si>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</si>
  <si>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</si>
  <si>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</si>
  <si>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</si>
  <si>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</si>
  <si>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</si>
  <si>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</si>
  <si>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</si>
  <si>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</si>
  <si>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</si>
  <si>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</si>
  <si>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</si>
  <si>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</si>
  <si>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</si>
  <si>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</si>
  <si>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</si>
  <si>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</si>
  <si>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</si>
  <si>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</si>
  <si>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</si>
  <si>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</si>
  <si>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</si>
  <si>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</si>
  <si>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</si>
  <si>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</si>
  <si>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</si>
  <si>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</si>
  <si>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</si>
  <si>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</si>
  <si>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</si>
  <si>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</si>
  <si>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</si>
  <si>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</si>
  <si>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</si>
  <si>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</si>
  <si>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</si>
  <si>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</si>
  <si>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</si>
  <si>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</si>
  <si>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</si>
  <si>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</si>
  <si>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</si>
  <si>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</si>
  <si>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</si>
  <si>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</si>
  <si>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</si>
  <si>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</si>
  <si>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</si>
  <si>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</si>
  <si>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</si>
  <si>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</si>
  <si>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</si>
  <si>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</si>
  <si>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</si>
  <si>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</si>
  <si>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</si>
  <si>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</si>
  <si>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</si>
  <si>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</si>
  <si>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</si>
  <si>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</si>
  <si>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</si>
  <si>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</si>
  <si>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</si>
  <si>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</si>
  <si>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</si>
  <si>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</si>
  <si>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</si>
  <si>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</si>
  <si>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</si>
  <si>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</si>
  <si>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</si>
  <si>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</si>
  <si>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</si>
  <si>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</si>
  <si>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</si>
  <si>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</si>
  <si>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</si>
  <si>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</si>
  <si>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</si>
  <si>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</si>
  <si>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</si>
  <si>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</si>
  <si>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</si>
  <si>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</si>
  <si>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</si>
  <si>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</si>
  <si>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</si>
  <si>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</si>
  <si>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</si>
  <si>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</si>
  <si>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</si>
  <si>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</si>
  <si>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</si>
  <si>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</si>
  <si>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</si>
  <si>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</si>
  <si>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</si>
  <si>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</si>
  <si>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</si>
  <si>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</si>
  <si>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</si>
  <si>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</si>
  <si>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</si>
  <si>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</si>
  <si>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</si>
  <si>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</si>
  <si>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</si>
  <si>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</si>
  <si>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</si>
  <si>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</si>
  <si>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</si>
  <si>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</si>
  <si>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</si>
  <si>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</si>
  <si>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</si>
  <si>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</si>
  <si>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</si>
  <si>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</si>
  <si>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</si>
  <si>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</si>
  <si>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</si>
  <si>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</si>
  <si>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</si>
  <si>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</si>
  <si>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</si>
  <si>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</si>
  <si>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</si>
  <si>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</si>
  <si>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</si>
  <si>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</si>
  <si>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</si>
  <si>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</si>
  <si>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</si>
  <si>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</si>
  <si>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</si>
  <si>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</si>
  <si>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</si>
  <si>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</si>
  <si>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</si>
  <si>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</si>
  <si>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</si>
  <si>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</si>
  <si>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</si>
  <si>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</si>
  <si>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</si>
  <si>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</si>
  <si>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</si>
  <si>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</si>
  <si>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</si>
  <si>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</si>
  <si>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</si>
  <si>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</si>
  <si>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</si>
  <si>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</si>
  <si>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</si>
  <si>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</si>
  <si>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</si>
  <si>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</si>
  <si>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</si>
  <si>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</si>
  <si>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</si>
  <si>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</si>
  <si>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</si>
  <si>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</si>
  <si>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</si>
  <si>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</si>
  <si>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</si>
  <si>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</si>
  <si>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</si>
  <si>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</si>
  <si>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</si>
  <si>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</si>
  <si>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</si>
  <si>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</si>
  <si>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</si>
  <si>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</si>
  <si>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</si>
  <si>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</si>
  <si>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</si>
  <si>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</si>
  <si>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</si>
  <si>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</si>
  <si>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</si>
  <si>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</si>
  <si>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</si>
  <si>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</si>
  <si>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</si>
  <si>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</si>
  <si>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</si>
  <si>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</si>
  <si>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</si>
  <si>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</si>
  <si>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</si>
  <si>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</si>
  <si>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</si>
  <si>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</si>
  <si>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</si>
  <si>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</si>
  <si>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</si>
  <si>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</si>
  <si>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</si>
  <si>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</si>
  <si>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</si>
  <si>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</si>
  <si>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</si>
  <si>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</si>
  <si>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</si>
  <si>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</si>
  <si>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</si>
  <si>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</si>
  <si>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</si>
  <si>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</si>
  <si>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</si>
  <si>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</si>
  <si>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</si>
  <si>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</si>
  <si>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</si>
  <si>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</si>
  <si>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</si>
  <si>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</si>
  <si>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</si>
  <si>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</si>
  <si>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</si>
  <si>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</si>
  <si>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</si>
  <si>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</si>
  <si>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</si>
  <si>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</si>
  <si>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</si>
  <si>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</si>
  <si>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</si>
  <si>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</si>
  <si>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</si>
  <si>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</si>
  <si>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</si>
  <si>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</si>
  <si>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</si>
  <si>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</si>
  <si>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</si>
  <si>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</si>
  <si>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</si>
  <si>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</si>
  <si>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</si>
  <si>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</si>
  <si>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</si>
  <si>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</si>
  <si>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</si>
  <si>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</si>
  <si>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</si>
  <si>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</si>
  <si>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</si>
  <si>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</si>
  <si>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</si>
  <si>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</si>
  <si>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</si>
  <si>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</si>
  <si>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</si>
  <si>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</si>
  <si>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</si>
  <si>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</si>
  <si>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</si>
  <si>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</si>
  <si>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</si>
  <si>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</si>
  <si>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</si>
  <si>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</si>
  <si>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</si>
  <si>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</si>
  <si>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</si>
  <si>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</si>
  <si>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</si>
  <si>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</si>
  <si>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</si>
  <si>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</si>
  <si>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</si>
  <si>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</si>
  <si>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</si>
  <si>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</si>
  <si>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</si>
  <si>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</si>
  <si>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</si>
  <si>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</si>
  <si>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</si>
  <si>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</si>
  <si>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</si>
  <si>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</si>
  <si>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</si>
  <si>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</si>
  <si>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</si>
  <si>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</si>
  <si>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</si>
  <si>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</si>
  <si>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</si>
  <si>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</si>
  <si>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</si>
  <si>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</si>
  <si>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</si>
  <si>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</si>
  <si>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</si>
  <si>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</si>
  <si>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</si>
  <si>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</si>
  <si>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</si>
  <si>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</si>
  <si>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</si>
  <si>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</si>
  <si>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</si>
  <si>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</si>
  <si>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</si>
  <si>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</si>
  <si>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</si>
  <si>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</si>
  <si>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</si>
  <si>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</si>
  <si>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</si>
  <si>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</si>
  <si>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</si>
  <si>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</si>
  <si>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</si>
  <si>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</si>
  <si>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</si>
  <si>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</si>
  <si>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</si>
  <si>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</si>
  <si>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</si>
  <si>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</si>
  <si>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</si>
  <si>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</si>
  <si>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</si>
  <si>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</si>
  <si>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</si>
  <si>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</si>
  <si>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</si>
  <si>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</si>
  <si>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</si>
  <si>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</si>
  <si>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</si>
  <si>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</si>
  <si>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</si>
  <si>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</si>
  <si>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</si>
  <si>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</si>
  <si>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</si>
  <si>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</si>
  <si>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</si>
  <si>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</si>
  <si>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</si>
  <si>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</si>
  <si>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</si>
  <si>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</si>
  <si>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</si>
  <si>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</si>
  <si>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</si>
  <si>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</si>
  <si>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</si>
  <si>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</si>
  <si>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</si>
  <si>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</si>
  <si>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</si>
  <si>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</si>
  <si>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</si>
  <si>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</si>
  <si>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</si>
  <si>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</si>
  <si>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</si>
  <si>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</si>
  <si>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</si>
  <si>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</si>
  <si>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</si>
  <si>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</si>
  <si>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</si>
  <si>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</si>
  <si>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</si>
  <si>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</si>
  <si>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</si>
  <si>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</si>
  <si>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</si>
  <si>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</si>
  <si>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</si>
  <si>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</si>
  <si>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</si>
  <si>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</si>
  <si>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</si>
  <si>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</si>
  <si>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</si>
  <si>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</si>
  <si>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</si>
  <si>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</si>
  <si>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</si>
  <si>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</si>
  <si>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</si>
  <si>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</si>
  <si>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</si>
  <si>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</si>
  <si>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</si>
  <si>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</si>
  <si>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</si>
  <si>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</si>
  <si>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</si>
  <si>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</si>
  <si>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</si>
  <si>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</si>
  <si>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</si>
  <si>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</si>
  <si>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</si>
  <si>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</si>
  <si>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</si>
  <si>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</si>
  <si>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</si>
  <si>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</si>
  <si>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</si>
  <si>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</si>
  <si>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</si>
  <si>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</si>
  <si>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</si>
  <si>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</si>
  <si>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</si>
  <si>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</si>
  <si>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</si>
  <si>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</si>
  <si>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</si>
  <si>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</si>
  <si>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</si>
  <si>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</si>
  <si>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</si>
  <si>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</si>
  <si>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</si>
  <si>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</si>
  <si>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</si>
  <si>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</si>
  <si>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</si>
  <si>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</si>
  <si>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</si>
  <si>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</si>
  <si>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</si>
  <si>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</si>
  <si>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</si>
  <si>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</si>
  <si>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</si>
  <si>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</si>
  <si>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</si>
  <si>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</si>
  <si>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</si>
  <si>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</si>
  <si>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</si>
  <si>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</si>
  <si>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</si>
  <si>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</si>
  <si>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</si>
  <si>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</si>
  <si>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</si>
  <si>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</si>
  <si>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</si>
  <si>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</si>
  <si>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</si>
  <si>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</si>
  <si>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</si>
  <si>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</si>
  <si>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</si>
  <si>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</si>
  <si>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</si>
  <si>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</si>
  <si>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</si>
  <si>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</si>
  <si>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</si>
  <si>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</si>
  <si>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</si>
  <si>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</si>
  <si>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</si>
  <si>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</si>
  <si>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</si>
  <si>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</si>
  <si>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</si>
  <si>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</si>
  <si>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</si>
  <si>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</si>
  <si>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</si>
  <si>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</si>
  <si>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</si>
  <si>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</si>
  <si>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</si>
  <si>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</si>
  <si>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</si>
  <si>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</si>
  <si>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</si>
  <si>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</si>
  <si>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</si>
  <si>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</si>
  <si>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</si>
  <si>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</si>
  <si>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</si>
  <si>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</si>
  <si>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</si>
  <si>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</si>
  <si>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</si>
  <si>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</si>
  <si>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</si>
  <si>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</si>
  <si>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</si>
  <si>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</si>
  <si>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</si>
  <si>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</si>
  <si>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</si>
  <si>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</si>
  <si>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</si>
  <si>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</si>
  <si>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</si>
  <si>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</si>
  <si>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</si>
  <si>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</si>
  <si>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</si>
  <si>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</si>
  <si>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</si>
  <si>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</si>
  <si>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</si>
  <si>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</si>
  <si>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</si>
  <si>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</si>
  <si>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</si>
  <si>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</si>
  <si>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</si>
  <si>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</si>
  <si>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</si>
  <si>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</si>
  <si>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</si>
  <si>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</si>
  <si>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</si>
  <si>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</si>
  <si>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</si>
  <si>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</si>
  <si>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</si>
  <si>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</si>
  <si>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</si>
  <si>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</si>
  <si>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</si>
  <si>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</si>
  <si>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</si>
  <si>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</si>
  <si>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</si>
  <si>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</si>
  <si>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</si>
  <si>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</si>
  <si>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</si>
  <si>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</si>
  <si>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</si>
  <si>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</si>
  <si>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</si>
  <si>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</si>
  <si>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</si>
  <si>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</si>
  <si>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</si>
  <si>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</si>
  <si>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</si>
  <si>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</si>
  <si>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</si>
  <si>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</si>
  <si>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</si>
  <si>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</si>
  <si>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</si>
  <si>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</si>
  <si>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</si>
  <si>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</si>
  <si>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</si>
  <si>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</si>
  <si>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</si>
  <si>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</si>
  <si>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</si>
  <si>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</si>
  <si>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</si>
  <si>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</si>
  <si>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</si>
  <si>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</si>
  <si>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</si>
  <si>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</si>
  <si>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</si>
  <si>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</si>
  <si>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</si>
  <si>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</si>
  <si>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</si>
  <si>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</si>
  <si>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</si>
  <si>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</si>
  <si>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</si>
  <si>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</si>
  <si>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</si>
  <si>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</si>
  <si>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</si>
  <si>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</si>
  <si>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</si>
  <si>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</si>
  <si>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</si>
  <si>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</si>
  <si>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</si>
  <si>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</si>
  <si>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</si>
  <si>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</si>
  <si>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</si>
  <si>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</si>
  <si>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</si>
  <si>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</si>
  <si>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</si>
  <si>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</si>
  <si>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</si>
  <si>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</si>
  <si>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</si>
  <si>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</si>
  <si>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</si>
  <si>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</si>
  <si>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</si>
  <si>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</si>
  <si>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</si>
  <si>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</si>
  <si>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</si>
  <si>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</si>
  <si>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</si>
  <si>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</si>
  <si>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</si>
  <si>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</si>
  <si>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</si>
  <si>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</si>
  <si>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</si>
  <si>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</si>
  <si>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</si>
  <si>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</si>
  <si>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</si>
  <si>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</si>
  <si>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</si>
  <si>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</si>
  <si>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</si>
  <si>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</si>
  <si>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</si>
  <si>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</si>
  <si>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</si>
  <si>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</si>
  <si>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</si>
  <si>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</si>
  <si>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</si>
  <si>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</si>
  <si>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</si>
  <si>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</si>
  <si>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</si>
  <si>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</si>
  <si>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</si>
  <si>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</si>
  <si>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</si>
  <si>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</si>
  <si>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</si>
  <si>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</si>
  <si>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</si>
  <si>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</si>
  <si>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</si>
  <si>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</si>
  <si>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</si>
  <si>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</si>
  <si>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</si>
  <si>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</si>
  <si>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</si>
  <si>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</si>
  <si>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</si>
  <si>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</si>
  <si>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</si>
  <si>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</si>
  <si>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</si>
  <si>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</si>
  <si>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</si>
  <si>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</si>
  <si>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</si>
  <si>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</si>
  <si>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</si>
  <si>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</si>
  <si>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</si>
  <si>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</si>
  <si>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</si>
  <si>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</si>
  <si>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</si>
  <si>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</si>
  <si>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</si>
  <si>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</si>
  <si>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</si>
  <si>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</si>
  <si>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</si>
  <si>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</si>
  <si>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</si>
  <si>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</si>
  <si>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</si>
  <si>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</si>
  <si>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</si>
  <si>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</si>
  <si>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</si>
  <si>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</si>
  <si>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</si>
  <si>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</si>
  <si>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</si>
  <si>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</si>
  <si>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</si>
  <si>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</si>
  <si>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</si>
  <si>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</si>
  <si>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</si>
  <si>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</si>
  <si>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</si>
  <si>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</si>
  <si>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</si>
  <si>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</si>
  <si>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</si>
  <si>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</si>
  <si>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</si>
  <si>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</si>
  <si>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</si>
  <si>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</si>
  <si>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</si>
  <si>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</si>
  <si>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</si>
  <si>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</si>
  <si>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</si>
  <si>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</si>
  <si>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</si>
  <si>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</si>
  <si>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</si>
  <si>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</si>
  <si>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</si>
  <si>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</si>
  <si>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</si>
  <si>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</si>
  <si>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</si>
  <si>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</si>
  <si>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</si>
  <si>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</si>
  <si>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</si>
  <si>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</si>
  <si>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</si>
  <si>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</si>
  <si>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</si>
  <si>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</si>
  <si>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</si>
  <si>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</si>
  <si>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</si>
  <si>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</si>
  <si>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</si>
  <si>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</si>
  <si>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</si>
  <si>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</si>
  <si>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</si>
  <si>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</si>
  <si>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</si>
  <si>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</si>
  <si>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</si>
  <si>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</si>
  <si>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</si>
  <si>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</si>
  <si>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</si>
  <si>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</si>
  <si>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</si>
  <si>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</si>
  <si>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</si>
  <si>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</si>
  <si>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</si>
  <si>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</si>
  <si>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</si>
  <si>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</si>
  <si>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</si>
  <si>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</si>
  <si>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</si>
  <si>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</si>
  <si>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</si>
  <si>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</si>
  <si>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</si>
  <si>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</si>
  <si>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</si>
  <si>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</si>
  <si>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</si>
  <si>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</si>
  <si>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</si>
  <si>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</si>
  <si>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</si>
  <si>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</si>
  <si>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</si>
  <si>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</si>
  <si>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</si>
  <si>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</si>
  <si>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</si>
  <si>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</si>
  <si>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</si>
  <si>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</si>
  <si>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</si>
  <si>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</si>
  <si>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</si>
  <si>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</si>
  <si>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</si>
  <si>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</si>
  <si>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</si>
  <si>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</si>
  <si>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</si>
  <si>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</si>
  <si>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</si>
  <si>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</si>
  <si>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</si>
  <si>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</si>
  <si>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</si>
  <si>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</si>
  <si>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</si>
  <si>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</si>
  <si>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</si>
  <si>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</si>
  <si>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</si>
  <si>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</si>
  <si>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</si>
  <si>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</si>
  <si>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</si>
  <si>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</si>
  <si>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</si>
  <si>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</si>
  <si>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</si>
  <si>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</si>
  <si>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</si>
  <si>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</si>
  <si>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</si>
  <si>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</si>
  <si>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</si>
  <si>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</si>
  <si>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</si>
  <si>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</si>
  <si>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</si>
  <si>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</si>
  <si>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</si>
  <si>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</si>
  <si>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</si>
  <si>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</si>
  <si>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</si>
  <si>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</si>
  <si>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</si>
  <si>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</si>
  <si>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</si>
  <si>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</si>
  <si>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</si>
  <si>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</si>
  <si>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</si>
  <si>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</si>
  <si>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</si>
  <si>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</si>
  <si>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</si>
  <si>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</si>
  <si>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</si>
  <si>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</si>
  <si>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</si>
  <si>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</si>
  <si>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</si>
  <si>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</si>
  <si>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</si>
  <si>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</si>
  <si>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</si>
  <si>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</si>
  <si>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</si>
  <si>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</si>
  <si>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</si>
  <si>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</si>
  <si>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</si>
  <si>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</si>
  <si>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</si>
  <si>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</si>
  <si>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</si>
  <si>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</si>
  <si>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</si>
  <si>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</si>
  <si>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</si>
  <si>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</si>
  <si>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</si>
  <si>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</si>
  <si>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</si>
  <si>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</si>
  <si>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</si>
  <si>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</si>
  <si>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</si>
  <si>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</si>
  <si>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</si>
  <si>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</si>
  <si>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</si>
  <si>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</si>
  <si>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</si>
  <si>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</si>
  <si>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</si>
  <si>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</si>
  <si>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</si>
  <si>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</si>
  <si>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</si>
  <si>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</si>
  <si>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</si>
  <si>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</si>
  <si>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</si>
  <si>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</si>
  <si>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</si>
  <si>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</si>
  <si>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</si>
  <si>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</si>
  <si>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</si>
  <si>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</si>
  <si>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</si>
  <si>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</si>
  <si>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</si>
  <si>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</si>
  <si>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</si>
  <si>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</si>
  <si>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</si>
  <si>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</si>
  <si>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</si>
  <si>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</si>
  <si>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</si>
  <si>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</si>
  <si>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</si>
  <si>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</si>
  <si>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</si>
  <si>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</si>
  <si>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</si>
  <si>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</si>
  <si>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</si>
  <si>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</si>
  <si>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</si>
  <si>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</si>
  <si>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</si>
  <si>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</si>
  <si>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</si>
  <si>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</si>
  <si>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</si>
  <si>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</si>
  <si>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</si>
  <si>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</si>
  <si>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</si>
  <si>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</si>
  <si>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</si>
  <si>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</si>
  <si>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</si>
  <si>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</si>
  <si>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</si>
  <si>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</si>
  <si>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</si>
  <si>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</si>
  <si>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</si>
  <si>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</si>
  <si>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</si>
  <si>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</si>
  <si>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</si>
  <si>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</si>
  <si>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</si>
  <si>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</si>
  <si>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</si>
  <si>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</si>
  <si>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</si>
  <si>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</si>
  <si>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</si>
  <si>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</si>
  <si>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</si>
  <si>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</si>
  <si>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</si>
  <si>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</si>
  <si>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</si>
  <si>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</si>
  <si>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</si>
  <si>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</si>
  <si>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</si>
  <si>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</si>
  <si>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</si>
  <si>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</si>
  <si>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</si>
  <si>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</si>
  <si>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</si>
  <si>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</si>
  <si>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</si>
  <si>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</si>
  <si>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</si>
  <si>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</si>
  <si>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</si>
  <si>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</si>
  <si>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</si>
  <si>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</si>
  <si>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</si>
  <si>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</si>
  <si>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</si>
  <si>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</si>
  <si>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</si>
  <si>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</si>
  <si>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</si>
  <si>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</si>
  <si>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</si>
  <si>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</si>
  <si>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</si>
  <si>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</si>
  <si>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</si>
  <si>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</si>
  <si>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</si>
  <si>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</si>
  <si>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</si>
  <si>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</si>
  <si>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</si>
  <si>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</si>
  <si>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</si>
  <si>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</si>
  <si>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</si>
  <si>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</si>
  <si>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</si>
  <si>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</si>
  <si>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</si>
  <si>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</si>
  <si>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</si>
  <si>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</si>
  <si>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</si>
  <si>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</si>
  <si>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</si>
  <si>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</si>
  <si>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</si>
  <si>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</si>
  <si>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</si>
  <si>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</si>
  <si>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</si>
  <si>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</si>
  <si>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</si>
  <si>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</si>
  <si>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</si>
  <si>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</si>
  <si>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</si>
  <si>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</si>
  <si>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</si>
  <si>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</si>
  <si>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</si>
  <si>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</si>
  <si>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</si>
  <si>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</si>
  <si>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</si>
  <si>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</si>
  <si>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</si>
  <si>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</si>
  <si>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</si>
  <si>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</si>
  <si>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</si>
  <si>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</si>
  <si>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</si>
  <si>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</si>
  <si>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</si>
  <si>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</si>
  <si>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</si>
  <si>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</si>
  <si>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</si>
  <si>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</si>
  <si>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</si>
  <si>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</si>
  <si>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</si>
  <si>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</si>
  <si>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</si>
  <si>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</si>
  <si>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</si>
  <si>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</si>
  <si>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</si>
  <si>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</si>
  <si>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</si>
  <si>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</si>
  <si>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</si>
  <si>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</si>
  <si>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</si>
  <si>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</si>
  <si>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</si>
  <si>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</si>
  <si>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</si>
  <si>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</si>
  <si>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</si>
  <si>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</si>
  <si>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</si>
  <si>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</si>
  <si>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</si>
  <si>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</si>
  <si>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</si>
  <si>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</si>
  <si>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</si>
  <si>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</si>
  <si>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</si>
  <si>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</si>
  <si>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</si>
  <si>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</si>
  <si>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</si>
  <si>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</si>
  <si>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</si>
  <si>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</si>
  <si>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</si>
  <si>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</si>
  <si>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</si>
  <si>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</si>
  <si>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</si>
  <si>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</si>
  <si>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</si>
  <si>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</si>
  <si>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</si>
  <si>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</si>
  <si>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</si>
  <si>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</si>
  <si>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</si>
  <si>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</si>
  <si>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</si>
  <si>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</si>
  <si>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</si>
  <si>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</si>
  <si>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</si>
  <si>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</si>
  <si>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</si>
  <si>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</si>
  <si>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</si>
  <si>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</si>
  <si>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</si>
  <si>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</si>
  <si>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</si>
  <si>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</si>
  <si>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</si>
  <si>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</si>
  <si>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</si>
  <si>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</si>
  <si>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</si>
  <si>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</si>
  <si>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</si>
  <si>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</si>
  <si>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</si>
  <si>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</si>
  <si>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</si>
  <si>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</si>
  <si>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</si>
  <si>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</si>
  <si>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</si>
  <si>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</si>
  <si>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</si>
  <si>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</si>
  <si>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</si>
  <si>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</si>
  <si>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</si>
  <si>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</si>
  <si>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</si>
  <si>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</si>
  <si>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</si>
  <si>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</si>
  <si>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</si>
  <si>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</si>
  <si>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</si>
  <si>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</si>
  <si>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</si>
  <si>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</si>
  <si>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</si>
  <si>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</si>
  <si>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</si>
  <si>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</si>
  <si>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</si>
  <si>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</si>
  <si>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</si>
  <si>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</si>
  <si>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</si>
  <si>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</si>
  <si>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</si>
  <si>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</si>
  <si>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</si>
  <si>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</si>
  <si>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</si>
  <si>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</si>
  <si>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</si>
  <si>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</si>
  <si>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</si>
  <si>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</si>
  <si>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</si>
  <si>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</si>
  <si>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</si>
  <si>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</si>
  <si>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</si>
  <si>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</si>
  <si>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</si>
  <si>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</si>
  <si>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</si>
  <si>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</si>
  <si>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</si>
  <si>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</si>
  <si>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</si>
  <si>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</si>
  <si>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</si>
  <si>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</si>
  <si>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</si>
  <si>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</si>
  <si>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</si>
  <si>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</si>
  <si>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</si>
  <si>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</si>
  <si>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</si>
  <si>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</si>
  <si>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</si>
  <si>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</si>
  <si>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</si>
  <si>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</si>
  <si>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</si>
  <si>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</si>
  <si>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</si>
  <si>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</si>
  <si>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</si>
  <si>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</si>
  <si>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</si>
  <si>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</si>
  <si>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</si>
  <si>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</si>
  <si>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</si>
  <si>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</si>
  <si>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</si>
  <si>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</si>
  <si>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</si>
  <si>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</si>
  <si>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</si>
  <si>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</si>
  <si>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</si>
  <si>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</si>
  <si>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</si>
  <si>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</si>
  <si>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</si>
  <si>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</si>
  <si>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</si>
  <si>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</si>
  <si>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</si>
  <si>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</si>
  <si>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</si>
  <si>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</si>
  <si>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</si>
  <si>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</si>
  <si>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</si>
  <si>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</si>
  <si>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</si>
  <si>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</si>
  <si>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</si>
  <si>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</si>
  <si>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</si>
  <si>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</si>
  <si>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</si>
  <si>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</si>
  <si>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</si>
  <si>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</si>
  <si>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</si>
  <si>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</si>
  <si>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</si>
  <si>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</si>
  <si>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</si>
  <si>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</si>
  <si>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</si>
  <si>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</si>
  <si>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</si>
  <si>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</si>
  <si>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</si>
  <si>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</si>
  <si>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</si>
  <si>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</si>
  <si>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</si>
  <si>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</si>
  <si>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</si>
  <si>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</si>
  <si>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</si>
  <si>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</si>
  <si>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</si>
  <si>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</si>
  <si>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</si>
  <si>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</si>
  <si>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</si>
  <si>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</si>
  <si>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</si>
  <si>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</si>
  <si>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</si>
  <si>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</si>
  <si>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</si>
  <si>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</si>
  <si>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</si>
  <si>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</si>
  <si>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</si>
  <si>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</si>
  <si>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</si>
  <si>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</si>
  <si>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</si>
  <si>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</si>
  <si>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</si>
  <si>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</si>
  <si>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</si>
  <si>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</si>
  <si>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</si>
  <si>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</si>
  <si>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</si>
  <si>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</si>
  <si>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</si>
  <si>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</si>
  <si>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</si>
  <si>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</si>
  <si>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</si>
  <si>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</si>
  <si>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</si>
  <si>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</si>
  <si>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</si>
  <si>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</si>
  <si>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</si>
  <si>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</si>
  <si>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</si>
  <si>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</si>
  <si>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</si>
  <si>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</si>
  <si>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</si>
  <si>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</si>
  <si>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</si>
  <si>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</si>
  <si>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</si>
  <si>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</si>
  <si>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</si>
  <si>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</si>
  <si>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</si>
  <si>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</si>
  <si>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</si>
  <si>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</si>
  <si>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</si>
  <si>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</si>
  <si>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</si>
  <si>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</si>
  <si>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</si>
  <si>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</si>
  <si>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</si>
  <si>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</si>
  <si>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</si>
  <si>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</si>
  <si>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</si>
  <si>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</si>
  <si>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</si>
  <si>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</si>
  <si>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</si>
  <si>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</si>
  <si>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</si>
  <si>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</si>
  <si>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</si>
  <si>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</si>
  <si>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</si>
  <si>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</si>
  <si>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</si>
  <si>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</si>
  <si>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</si>
  <si>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</si>
  <si>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</si>
  <si>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</si>
  <si>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</si>
  <si>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</si>
  <si>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</si>
  <si>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</si>
  <si>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</si>
  <si>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</si>
  <si>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</si>
  <si>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</si>
  <si>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</si>
  <si>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</si>
  <si>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</si>
  <si>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</si>
  <si>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</si>
  <si>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</si>
  <si>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</si>
  <si>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</si>
  <si>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</si>
  <si>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</si>
  <si>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</si>
  <si>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</si>
  <si>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</si>
  <si>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</si>
  <si>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</si>
  <si>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</si>
  <si>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</si>
  <si>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</si>
  <si>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</si>
  <si>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</si>
  <si>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</si>
  <si>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</si>
  <si>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</si>
  <si>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</si>
  <si>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</si>
  <si>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</si>
  <si>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</si>
  <si>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</si>
  <si>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</si>
  <si>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</si>
  <si>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</si>
  <si>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</si>
  <si>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</si>
  <si>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</si>
  <si>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</si>
  <si>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</si>
  <si>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</si>
  <si>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</si>
  <si>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</si>
  <si>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</si>
  <si>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</si>
  <si>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</si>
  <si>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</si>
  <si>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</si>
  <si>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</si>
  <si>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</si>
  <si>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</si>
  <si>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</si>
  <si>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</si>
  <si>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</si>
  <si>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</si>
  <si>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</si>
  <si>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</si>
  <si>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</si>
  <si>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</si>
  <si>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</si>
  <si>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</si>
  <si>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</si>
  <si>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</si>
  <si>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</si>
  <si>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</si>
  <si>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</si>
  <si>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</si>
  <si>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</si>
  <si>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</si>
  <si>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</si>
  <si>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</si>
  <si>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</si>
  <si>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</si>
  <si>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</si>
  <si>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</si>
  <si>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</si>
  <si>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</si>
  <si>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</si>
  <si>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</si>
  <si>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</si>
  <si>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</si>
  <si>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</si>
  <si>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</si>
  <si>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</si>
  <si>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</si>
  <si>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</si>
  <si>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</si>
  <si>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</si>
  <si>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</si>
  <si>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</si>
  <si>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</si>
  <si>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</si>
  <si>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</si>
  <si>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</si>
  <si>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</si>
  <si>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</si>
  <si>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</si>
  <si>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</si>
  <si>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</si>
  <si>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</si>
  <si>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</si>
  <si>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</si>
  <si>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</si>
  <si>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</si>
  <si>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</si>
  <si>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</si>
  <si>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</si>
  <si>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</si>
  <si>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</si>
  <si>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</si>
  <si>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</si>
  <si>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</si>
  <si>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</si>
  <si>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</si>
  <si>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</si>
  <si>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</si>
  <si>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</si>
  <si>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</si>
  <si>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</si>
  <si>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</si>
  <si>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</si>
  <si>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</si>
  <si>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</si>
  <si>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</si>
  <si>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</si>
  <si>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</si>
  <si>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</si>
  <si>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</si>
  <si>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</si>
  <si>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</si>
  <si>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</si>
  <si>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</si>
  <si>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</si>
  <si>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</si>
  <si>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</si>
  <si>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</si>
  <si>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</si>
  <si>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</si>
  <si>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</si>
  <si>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</si>
  <si>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</si>
  <si>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</si>
  <si>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</si>
  <si>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</si>
  <si>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</si>
  <si>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</si>
  <si>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</si>
  <si>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</si>
  <si>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</si>
  <si>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</si>
  <si>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</si>
  <si>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</si>
  <si>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</si>
  <si>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</si>
  <si>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</si>
  <si>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</si>
  <si>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</si>
  <si>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</si>
  <si>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</si>
  <si>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</si>
  <si>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</si>
  <si>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</si>
  <si>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</si>
  <si>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</si>
  <si>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</si>
  <si>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</si>
  <si>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</si>
  <si>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</si>
  <si>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</si>
  <si>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</si>
  <si>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</si>
  <si>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</si>
  <si>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</si>
  <si>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</si>
  <si>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</si>
  <si>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</si>
  <si>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</si>
  <si>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</si>
  <si>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</si>
  <si>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</si>
  <si>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</si>
  <si>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</si>
  <si>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</si>
  <si>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</si>
  <si>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</si>
  <si>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</si>
  <si>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</si>
  <si>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</si>
  <si>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</si>
  <si>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</si>
  <si>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</si>
  <si>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</si>
  <si>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</si>
  <si>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</si>
  <si>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</si>
  <si>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</si>
  <si>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</si>
  <si>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</si>
  <si>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</si>
  <si>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</si>
  <si>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</si>
  <si>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</si>
  <si>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</si>
  <si>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</si>
  <si>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</si>
  <si>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</si>
  <si>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</si>
  <si>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</si>
  <si>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</si>
  <si>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</si>
  <si>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</si>
  <si>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</si>
  <si>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</si>
  <si>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</si>
  <si>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</si>
  <si>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</si>
  <si>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</si>
  <si>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</si>
  <si>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</si>
  <si>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</si>
  <si>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</si>
  <si>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</si>
  <si>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</si>
  <si>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</si>
  <si>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</si>
  <si>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</si>
  <si>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</si>
  <si>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</si>
  <si>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</si>
  <si>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</si>
  <si>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</si>
  <si>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</si>
  <si>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</si>
  <si>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</si>
  <si>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</si>
  <si>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</si>
  <si>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</si>
  <si>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</si>
  <si>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</si>
  <si>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</si>
  <si>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</si>
  <si>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</si>
  <si>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</si>
  <si>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</si>
  <si>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</si>
  <si>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</si>
  <si>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</si>
  <si>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</si>
  <si>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</si>
  <si>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</si>
  <si>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</si>
  <si>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</si>
  <si>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</si>
  <si>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</si>
  <si>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</si>
  <si>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</si>
  <si>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</si>
  <si>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</si>
  <si>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</si>
  <si>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</si>
  <si>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</si>
  <si>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</si>
  <si>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</si>
  <si>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</si>
  <si>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</si>
  <si>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</si>
  <si>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</si>
  <si>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</si>
  <si>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</si>
  <si>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</si>
  <si>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</si>
  <si>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</si>
  <si>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</si>
  <si>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</si>
  <si>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</si>
  <si>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</si>
  <si>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</si>
  <si>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</si>
  <si>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</si>
  <si>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</si>
  <si>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</si>
  <si>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</si>
  <si>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</si>
  <si>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</si>
  <si>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</si>
  <si>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</si>
  <si>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</si>
  <si>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</si>
  <si>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</si>
  <si>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</si>
  <si>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</si>
  <si>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</si>
  <si>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</si>
  <si>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</si>
  <si>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</si>
  <si>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</si>
  <si>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</si>
  <si>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</si>
  <si>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</si>
  <si>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</si>
  <si>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</si>
  <si>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</si>
  <si>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</si>
  <si>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</si>
  <si>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</si>
  <si>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</si>
  <si>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</si>
  <si>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</si>
  <si>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</si>
  <si>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</si>
  <si>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</si>
  <si>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</si>
  <si>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</si>
  <si>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</si>
  <si>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</si>
  <si>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</si>
  <si>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</si>
  <si>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</si>
  <si>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</si>
  <si>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</si>
  <si>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</si>
  <si>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</si>
  <si>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</si>
  <si>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</si>
  <si>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</si>
  <si>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</si>
  <si>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</si>
  <si>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</si>
  <si>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</si>
  <si>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</si>
  <si>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</si>
  <si>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</si>
  <si>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</si>
  <si>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</si>
  <si>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</si>
  <si>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</si>
  <si>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</si>
  <si>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</si>
  <si>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</si>
  <si>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</si>
  <si>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</si>
  <si>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</si>
  <si>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</si>
  <si>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</si>
  <si>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</si>
  <si>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</si>
  <si>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</si>
  <si>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</si>
  <si>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</si>
  <si>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</si>
  <si>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</si>
  <si>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</si>
  <si>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</si>
  <si>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</si>
  <si>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</si>
  <si>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</si>
  <si>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</si>
  <si>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</si>
  <si>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</si>
  <si>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</si>
  <si>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</si>
  <si>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</si>
  <si>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</si>
  <si>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</si>
  <si>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</si>
  <si>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</si>
  <si>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</si>
  <si>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</si>
  <si>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</si>
  <si>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</si>
  <si>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</si>
  <si>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</si>
  <si>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</si>
  <si>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</si>
  <si>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</si>
  <si>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</si>
  <si>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</si>
  <si>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</si>
  <si>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</si>
  <si>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</si>
  <si>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</si>
  <si>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</si>
  <si>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</si>
  <si>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</si>
  <si>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</si>
  <si>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</si>
  <si>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</si>
  <si>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</si>
  <si>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</si>
  <si>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</si>
  <si>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</si>
  <si>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</si>
  <si>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</si>
  <si>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</si>
  <si>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</si>
  <si>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</si>
  <si>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</si>
  <si>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</si>
  <si>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</si>
  <si>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</si>
  <si>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</si>
  <si>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</si>
  <si>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</si>
  <si>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</si>
  <si>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</si>
  <si>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</si>
  <si>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</si>
  <si>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</si>
  <si>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</si>
  <si>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</si>
  <si>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</si>
  <si>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</si>
  <si>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</si>
  <si>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</si>
  <si>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</si>
  <si>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</si>
  <si>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</si>
  <si>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</si>
  <si>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</si>
  <si>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</si>
  <si>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</si>
  <si>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</si>
  <si>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</si>
  <si>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</si>
  <si>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</si>
  <si>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</si>
  <si>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</si>
  <si>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</si>
  <si>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</si>
  <si>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</si>
  <si>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</si>
  <si>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</si>
  <si>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</si>
  <si>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</si>
  <si>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</si>
  <si>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</si>
  <si>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</si>
  <si>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</si>
  <si>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</si>
  <si>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</si>
  <si>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</si>
  <si>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</si>
  <si>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</si>
  <si>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</si>
  <si>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</si>
  <si>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</si>
  <si>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</si>
  <si>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</si>
  <si>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</si>
  <si>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</si>
  <si>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</si>
  <si>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</si>
  <si>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</si>
  <si>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</si>
  <si>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</si>
  <si>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</si>
  <si>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</si>
  <si>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</si>
  <si>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</si>
  <si>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</si>
  <si>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</si>
  <si>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</si>
  <si>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</si>
  <si>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</si>
  <si>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</si>
  <si>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</si>
  <si>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</si>
  <si>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</si>
  <si>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</si>
  <si>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</si>
  <si>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</si>
  <si>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</si>
  <si>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</si>
  <si>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</si>
  <si>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</si>
  <si>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</si>
  <si>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</si>
  <si>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</si>
  <si>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</si>
  <si>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</si>
  <si>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</si>
  <si>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</si>
  <si>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</si>
  <si>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</si>
  <si>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</si>
  <si>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</si>
  <si>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</si>
  <si>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</si>
  <si>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</si>
  <si>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</si>
  <si>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</si>
  <si>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</si>
  <si>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</si>
  <si>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</si>
  <si>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</si>
  <si>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</si>
  <si>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</si>
  <si>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</si>
  <si>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</si>
  <si>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</si>
  <si>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</si>
  <si>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</si>
  <si>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</si>
  <si>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</si>
  <si>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</si>
  <si>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</si>
  <si>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</si>
  <si>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</si>
  <si>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</si>
  <si>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</si>
  <si>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</si>
  <si>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</si>
  <si>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</si>
  <si>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</si>
  <si>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</si>
  <si>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</si>
  <si>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</si>
  <si>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</si>
  <si>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</si>
  <si>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</si>
  <si>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</si>
  <si>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</si>
  <si>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</si>
  <si>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</si>
  <si>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</si>
  <si>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</si>
  <si>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</si>
  <si>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</si>
  <si>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</si>
  <si>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</si>
  <si>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</si>
  <si>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</si>
  <si>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</si>
  <si>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</si>
  <si>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</si>
  <si>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</si>
  <si>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</si>
  <si>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</si>
  <si>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</si>
  <si>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</si>
  <si>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</si>
  <si>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</si>
  <si>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</si>
  <si>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</si>
  <si>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</si>
  <si>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</si>
  <si>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</si>
  <si>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</si>
  <si>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</si>
  <si>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</si>
  <si>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</si>
  <si>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</si>
  <si>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</si>
  <si>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</si>
  <si>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</si>
  <si>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</si>
  <si>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</si>
  <si>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</si>
  <si>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</si>
  <si>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</si>
  <si>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</si>
  <si>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</si>
  <si>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</si>
  <si>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</si>
  <si>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</si>
  <si>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</si>
  <si>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</si>
  <si>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</si>
  <si>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</si>
  <si>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</si>
  <si>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</si>
  <si>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</si>
  <si>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</si>
  <si>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</si>
  <si>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</si>
  <si>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</si>
  <si>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</si>
  <si>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</si>
  <si>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</si>
  <si>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</si>
  <si>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</si>
  <si>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</si>
  <si>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</si>
  <si>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</si>
  <si>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</si>
  <si>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</si>
  <si>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</si>
  <si>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</si>
  <si>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</si>
  <si>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</si>
  <si>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</si>
  <si>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</si>
  <si>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</si>
  <si>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</si>
  <si>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</si>
  <si>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</si>
  <si>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</si>
  <si>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</si>
  <si>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</si>
  <si>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</si>
  <si>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</si>
  <si>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</si>
  <si>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</si>
  <si>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</si>
  <si>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</si>
  <si>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</si>
  <si>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</si>
  <si>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</si>
  <si>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</si>
  <si>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</si>
  <si>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</si>
  <si>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</si>
  <si>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</si>
  <si>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</si>
  <si>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</si>
  <si>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</si>
  <si>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</si>
  <si>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</si>
  <si>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</si>
  <si>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</si>
  <si>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</si>
  <si>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</si>
  <si>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</si>
  <si>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</si>
  <si>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</si>
  <si>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</si>
  <si>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</si>
  <si>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</si>
  <si>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</si>
  <si>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</si>
  <si>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</si>
  <si>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</si>
  <si>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</si>
  <si>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</si>
  <si>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</si>
  <si>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</si>
  <si>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</si>
  <si>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</si>
  <si>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</si>
  <si>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</si>
  <si>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</si>
  <si>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</si>
  <si>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</si>
  <si>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</si>
  <si>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</si>
  <si>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</si>
  <si>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</si>
  <si>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</si>
  <si>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</si>
  <si>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</si>
  <si>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</si>
  <si>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</si>
  <si>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</si>
  <si>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</si>
  <si>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</si>
  <si>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</si>
  <si>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</si>
  <si>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</si>
  <si>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</si>
  <si>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</si>
  <si>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</si>
  <si>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</si>
  <si>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</si>
  <si>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</si>
  <si>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</si>
  <si>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</si>
  <si>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</si>
  <si>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</si>
  <si>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</si>
  <si>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</si>
  <si>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</si>
  <si>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</si>
  <si>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</si>
  <si>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</si>
  <si>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</si>
  <si>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</si>
  <si>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</si>
  <si>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</si>
  <si>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</si>
  <si>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</si>
  <si>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</si>
  <si>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</si>
  <si>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</si>
  <si>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</si>
  <si>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</si>
  <si>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</si>
  <si>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</si>
  <si>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</si>
  <si>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</si>
  <si>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</si>
  <si>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</si>
  <si>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</si>
  <si>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</si>
  <si>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</si>
  <si>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</si>
  <si>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</si>
  <si>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</si>
  <si>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</si>
  <si>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</si>
  <si>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</si>
  <si>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</si>
  <si>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</si>
  <si>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</si>
  <si>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</si>
  <si>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</si>
  <si>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</si>
  <si>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</si>
  <si>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</si>
  <si>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</si>
  <si>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</si>
  <si>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</si>
  <si>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</si>
  <si>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</si>
  <si>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</si>
  <si>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</si>
  <si>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</si>
  <si>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</si>
  <si>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</si>
  <si>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</si>
  <si>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</si>
  <si>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</si>
  <si>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</si>
  <si>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</si>
  <si>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</si>
  <si>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</si>
  <si>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</si>
  <si>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</si>
  <si>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</si>
  <si>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</si>
  <si>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</si>
  <si>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</si>
  <si>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</si>
  <si>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</si>
  <si>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</si>
  <si>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</si>
  <si>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</si>
  <si>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</si>
  <si>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</si>
  <si>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</si>
  <si>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</si>
  <si>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</si>
  <si>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</si>
  <si>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</si>
  <si>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</si>
  <si>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</si>
  <si>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</si>
  <si>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</si>
  <si>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</si>
  <si>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</si>
  <si>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</si>
  <si>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</si>
  <si>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</si>
  <si>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</si>
  <si>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</si>
  <si>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</si>
  <si>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</si>
  <si>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</si>
  <si>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</si>
  <si>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</si>
  <si>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</si>
  <si>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</si>
  <si>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</si>
  <si>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</si>
  <si>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</si>
  <si>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</si>
  <si>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</si>
  <si>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</si>
  <si>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</si>
  <si>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</si>
  <si>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</si>
  <si>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</si>
  <si>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</si>
  <si>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</si>
  <si>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</si>
  <si>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</si>
  <si>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</si>
  <si>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</si>
  <si>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</si>
  <si>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</si>
  <si>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</si>
  <si>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</si>
  <si>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</si>
  <si>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</si>
  <si>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</si>
  <si>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</si>
  <si>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</si>
  <si>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</si>
  <si>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</si>
  <si>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</si>
  <si>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</si>
  <si>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</si>
  <si>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</si>
  <si>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</si>
  <si>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</si>
  <si>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</si>
  <si>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</si>
  <si>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</si>
  <si>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</si>
  <si>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</si>
  <si>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</si>
  <si>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</si>
  <si>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</si>
  <si>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</si>
  <si>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</si>
  <si>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</si>
  <si>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</si>
  <si>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</si>
  <si>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</si>
  <si>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</si>
  <si>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</si>
  <si>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</si>
  <si>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</si>
  <si>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</si>
  <si>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</si>
  <si>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</si>
  <si>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</si>
  <si>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</si>
  <si>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</si>
  <si>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</si>
  <si>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</si>
  <si>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</si>
  <si>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</si>
  <si>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</si>
  <si>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</si>
  <si>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</si>
  <si>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</si>
  <si>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</si>
  <si>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</si>
  <si>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</si>
  <si>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</si>
  <si>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</si>
  <si>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</si>
  <si>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</si>
  <si>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</si>
  <si>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</si>
  <si>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</si>
  <si>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</si>
  <si>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</si>
  <si>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</si>
  <si>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</si>
  <si>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</si>
  <si>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</si>
  <si>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</si>
  <si>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</si>
  <si>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</si>
  <si>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</si>
  <si>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</si>
  <si>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</si>
  <si>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</si>
  <si>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</si>
  <si>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</si>
  <si>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</si>
  <si>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</si>
  <si>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</si>
  <si>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</si>
  <si>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</si>
  <si>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</si>
  <si>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</si>
  <si>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</si>
  <si>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</si>
  <si>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</si>
  <si>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</si>
  <si>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</si>
  <si>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</si>
  <si>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</si>
  <si>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</si>
  <si>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</si>
  <si>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</si>
  <si>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</si>
  <si>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</si>
  <si>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</si>
  <si>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</si>
  <si>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</si>
  <si>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</si>
  <si>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</si>
  <si>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</si>
  <si>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</si>
  <si>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</si>
  <si>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</si>
  <si>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</si>
  <si>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</si>
  <si>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</si>
  <si>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</si>
  <si>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</si>
  <si>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</si>
  <si>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</si>
  <si>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</si>
  <si>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</si>
  <si>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</si>
  <si>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</si>
  <si>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</si>
  <si>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</si>
  <si>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</si>
  <si>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</si>
  <si>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</si>
  <si>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</si>
  <si>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</si>
  <si>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</si>
  <si>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</si>
  <si>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</si>
  <si>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</si>
  <si>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</si>
  <si>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</si>
  <si>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</si>
  <si>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</si>
  <si>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</si>
  <si>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</si>
  <si>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</si>
  <si>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</si>
  <si>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</si>
  <si>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</si>
  <si>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</si>
  <si>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</si>
  <si>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</si>
  <si>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</si>
  <si>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</si>
  <si>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</si>
  <si>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</si>
  <si>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</si>
  <si>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</si>
  <si>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</si>
  <si>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</si>
  <si>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</si>
  <si>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</si>
  <si>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</si>
  <si>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</si>
  <si>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</si>
  <si>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</si>
  <si>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</si>
  <si>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</si>
  <si>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</si>
  <si>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</si>
  <si>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</si>
  <si>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</si>
  <si>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</si>
  <si>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</si>
  <si>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</si>
  <si>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</si>
  <si>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</si>
  <si>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</si>
  <si>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</si>
  <si>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</si>
  <si>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</si>
  <si>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</si>
  <si>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</si>
  <si>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</si>
  <si>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</si>
  <si>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</si>
  <si>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</si>
  <si>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</si>
  <si>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</si>
  <si>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</si>
  <si>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</si>
  <si>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</si>
  <si>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</si>
  <si>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</si>
  <si>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</si>
  <si>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</si>
  <si>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</si>
  <si>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</si>
  <si>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</si>
  <si>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</si>
  <si>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</si>
  <si>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</si>
  <si>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</si>
  <si>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</si>
  <si>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</si>
  <si>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</si>
  <si>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</si>
  <si>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</si>
  <si>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</si>
  <si>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</si>
  <si>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</si>
  <si>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</si>
  <si>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</si>
  <si>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</si>
  <si>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</si>
  <si>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</si>
  <si>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</si>
  <si>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</si>
  <si>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</si>
  <si>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</si>
  <si>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</si>
  <si>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</si>
  <si>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</si>
  <si>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</si>
  <si>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</si>
  <si>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</si>
  <si>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</si>
  <si>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</si>
  <si>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</si>
  <si>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</si>
  <si>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</si>
  <si>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</si>
  <si>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</si>
  <si>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</si>
  <si>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</si>
  <si>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</si>
  <si>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</si>
  <si>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</si>
  <si>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</si>
  <si>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</si>
  <si>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</si>
  <si>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</si>
  <si>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</si>
  <si>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</si>
  <si>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</si>
  <si>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</si>
  <si>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</si>
  <si>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</si>
  <si>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</si>
  <si>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</si>
  <si>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</si>
  <si>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</si>
  <si>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</si>
  <si>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</si>
  <si>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</si>
  <si>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</si>
  <si>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</si>
  <si>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</si>
  <si>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</si>
  <si>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</si>
  <si>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</si>
  <si>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</si>
  <si>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</si>
  <si>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</si>
  <si>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</si>
  <si>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</si>
  <si>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</si>
  <si>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</si>
  <si>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</si>
  <si>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</si>
  <si>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</si>
  <si>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</si>
  <si>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</si>
  <si>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</si>
  <si>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</si>
  <si>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</si>
  <si>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</si>
  <si>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</si>
  <si>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</si>
  <si>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</si>
  <si>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</si>
  <si>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</si>
  <si>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</si>
  <si>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</si>
  <si>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</si>
  <si>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</si>
  <si>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</si>
  <si>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</si>
  <si>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</si>
  <si>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</si>
  <si>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</si>
  <si>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</si>
  <si>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</si>
  <si>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</si>
  <si>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</si>
  <si>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</si>
  <si>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</si>
  <si>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</si>
  <si>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</si>
  <si>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</si>
  <si>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</si>
  <si>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</si>
  <si>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</si>
  <si>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</si>
  <si>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</si>
  <si>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</si>
  <si>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</si>
  <si>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</si>
  <si>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</si>
  <si>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</si>
  <si>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</si>
  <si>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</si>
  <si>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</si>
  <si>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</si>
  <si>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</si>
  <si>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</si>
  <si>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</si>
  <si>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</si>
  <si>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</si>
  <si>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</si>
  <si>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</si>
  <si>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</si>
  <si>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</si>
  <si>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</si>
  <si>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</si>
  <si>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</si>
  <si>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</si>
  <si>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</si>
  <si>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</si>
  <si>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</si>
  <si>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</si>
  <si>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</si>
  <si>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</si>
  <si>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</si>
  <si>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</si>
  <si>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</si>
  <si>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</si>
  <si>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</si>
  <si>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</si>
  <si>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</si>
  <si>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</si>
  <si>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</si>
  <si>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</si>
  <si>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</si>
  <si>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</si>
  <si>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</si>
  <si>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</si>
  <si>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</si>
  <si>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</si>
  <si>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</si>
  <si>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</si>
  <si>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</si>
  <si>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</si>
  <si>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</si>
  <si>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</si>
  <si>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</si>
  <si>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</si>
  <si>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</si>
  <si>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</si>
  <si>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</si>
  <si>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</si>
  <si>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</si>
  <si>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</si>
  <si>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</si>
  <si>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</si>
  <si>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</si>
  <si>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</si>
  <si>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</si>
  <si>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</si>
  <si>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</si>
  <si>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</si>
  <si>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</si>
  <si>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</si>
  <si>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</si>
  <si>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</si>
  <si>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</si>
  <si>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</si>
  <si>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</si>
  <si>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</si>
  <si>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</si>
  <si>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</si>
  <si>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</si>
  <si>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</si>
  <si>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</si>
  <si>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</si>
  <si>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</si>
  <si>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</si>
  <si>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</si>
  <si>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</si>
  <si>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</si>
  <si>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</si>
  <si>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</si>
  <si>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</si>
  <si>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</si>
  <si>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</si>
  <si>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</si>
  <si>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</si>
  <si>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</si>
  <si>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</si>
  <si>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</si>
  <si>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</si>
  <si>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</si>
  <si>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</si>
  <si>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</si>
  <si>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</si>
  <si>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</si>
  <si>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</si>
  <si>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</si>
  <si>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</si>
  <si>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</si>
  <si>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</si>
  <si>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</si>
  <si>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</si>
  <si>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</si>
  <si>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</si>
  <si>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</si>
  <si>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</si>
  <si>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</si>
  <si>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</si>
  <si>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</si>
  <si>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</si>
  <si>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</si>
  <si>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</si>
  <si>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</si>
  <si>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</si>
  <si>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</si>
  <si>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</si>
  <si>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</si>
  <si>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</si>
  <si>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</si>
  <si>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</si>
  <si>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</si>
  <si>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</si>
  <si>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</si>
  <si>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</si>
  <si>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</si>
  <si>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</si>
  <si>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</si>
  <si>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</si>
  <si>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</si>
  <si>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</si>
  <si>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</si>
  <si>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</si>
  <si>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</si>
  <si>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</si>
  <si>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</si>
  <si>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</si>
  <si>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</si>
  <si>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</si>
  <si>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</si>
  <si>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</si>
  <si>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</si>
  <si>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</si>
  <si>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</si>
  <si>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</si>
  <si>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</si>
  <si>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</si>
  <si>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</si>
  <si>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</si>
  <si>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</si>
  <si>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</si>
  <si>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</si>
  <si>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</si>
  <si>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</si>
  <si>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</si>
  <si>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</si>
  <si>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</si>
  <si>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</si>
  <si>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</si>
  <si>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</si>
  <si>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</si>
  <si>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</si>
  <si>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</si>
  <si>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</si>
  <si>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</si>
  <si>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</si>
  <si>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</si>
  <si>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</si>
  <si>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</si>
  <si>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</si>
  <si>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</si>
  <si>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</si>
  <si>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</si>
  <si>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</si>
  <si>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</si>
  <si>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</si>
  <si>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</si>
  <si>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</si>
  <si>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</si>
  <si>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</si>
  <si>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</si>
  <si>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</si>
  <si>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</si>
  <si>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</si>
  <si>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</si>
  <si>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</si>
  <si>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</si>
  <si>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</si>
  <si>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</si>
  <si>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</si>
  <si>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</si>
  <si>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</si>
  <si>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</si>
  <si>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</si>
  <si>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</si>
  <si>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</si>
  <si>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</si>
  <si>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</si>
  <si>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</si>
  <si>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</si>
  <si>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</si>
  <si>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</si>
  <si>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</si>
  <si>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</si>
  <si>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</si>
  <si>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</si>
  <si>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</si>
  <si>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</si>
  <si>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</si>
  <si>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</si>
  <si>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</si>
  <si>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</si>
  <si>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</si>
  <si>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</si>
  <si>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</si>
  <si>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</si>
  <si>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</si>
  <si>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</si>
  <si>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</si>
  <si>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</si>
  <si>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</si>
  <si>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</si>
  <si>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</si>
  <si>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</si>
  <si>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</si>
  <si>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</si>
  <si>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</si>
  <si>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</si>
  <si>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</si>
  <si>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</si>
  <si>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</si>
  <si>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</si>
  <si>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</si>
  <si>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</si>
  <si>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</si>
  <si>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</si>
  <si>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</si>
  <si>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</si>
  <si>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</si>
  <si>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</si>
  <si>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</si>
  <si>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</si>
  <si>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</si>
  <si>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</si>
  <si>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</si>
  <si>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</si>
  <si>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</si>
  <si>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</si>
  <si>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</si>
  <si>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</si>
  <si>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</si>
  <si>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</si>
  <si>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</si>
  <si>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</si>
  <si>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</si>
  <si>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</si>
  <si>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</si>
  <si>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</si>
  <si>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</si>
  <si>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</si>
  <si>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</si>
  <si>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</si>
  <si>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</si>
  <si>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</si>
  <si>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</si>
  <si>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</si>
  <si>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</si>
  <si>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</si>
  <si>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</si>
  <si>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</si>
  <si>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</si>
  <si>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</si>
  <si>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</si>
  <si>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</si>
  <si>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</si>
  <si>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</si>
  <si>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</si>
  <si>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</si>
  <si>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</si>
  <si>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</si>
  <si>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</si>
  <si>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</si>
  <si>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</si>
  <si>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</si>
  <si>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</si>
  <si>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</si>
  <si>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</si>
  <si>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</si>
  <si>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</si>
  <si>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</si>
  <si>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</si>
  <si>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</si>
  <si>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</si>
  <si>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</si>
  <si>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</si>
  <si>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</si>
  <si>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</si>
  <si>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</si>
  <si>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</si>
  <si>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</si>
  <si>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</si>
  <si>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</si>
  <si>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</si>
  <si>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</si>
  <si>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</si>
  <si>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</si>
  <si>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</si>
  <si>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</si>
  <si>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</si>
  <si>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</si>
  <si>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</si>
  <si>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</si>
  <si>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</si>
  <si>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</si>
  <si>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</si>
  <si>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</si>
  <si>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</si>
  <si>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</si>
  <si>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</si>
  <si>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</si>
  <si>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</si>
  <si>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</si>
  <si>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</si>
  <si>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</si>
  <si>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</si>
  <si>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</si>
  <si>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</si>
  <si>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</si>
  <si>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</si>
  <si>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</si>
  <si>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</si>
  <si>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</si>
  <si>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</si>
  <si>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</si>
  <si>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</si>
  <si>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</si>
  <si>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</si>
  <si>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</si>
  <si>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</si>
  <si>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</si>
  <si>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</si>
  <si>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</si>
  <si>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</si>
  <si>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</si>
  <si>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</si>
  <si>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</si>
  <si>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</si>
  <si>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</si>
  <si>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</si>
  <si>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</si>
  <si>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</si>
  <si>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</si>
  <si>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</si>
  <si>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</si>
  <si>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</si>
  <si>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</si>
  <si>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</si>
  <si>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</si>
  <si>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</si>
  <si>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</si>
  <si>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</si>
  <si>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</si>
  <si>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</si>
  <si>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</si>
  <si>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</si>
  <si>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</si>
  <si>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</si>
  <si>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</si>
  <si>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</si>
  <si>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</si>
  <si>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</si>
  <si>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</si>
  <si>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</si>
  <si>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</si>
  <si>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</si>
  <si>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</si>
  <si>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</si>
  <si>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</si>
  <si>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</si>
  <si>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</si>
  <si>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</si>
  <si>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</si>
  <si>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</si>
  <si>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</si>
  <si>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</si>
  <si>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</si>
  <si>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</si>
  <si>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</si>
  <si>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</si>
  <si>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</si>
  <si>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</si>
  <si>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</si>
  <si>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</si>
  <si>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</si>
  <si>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</si>
  <si>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</si>
  <si>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</si>
  <si>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</si>
  <si>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</si>
  <si>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</si>
  <si>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</si>
  <si>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</si>
  <si>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</si>
  <si>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</si>
  <si>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</si>
  <si>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</si>
  <si>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</si>
  <si>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</si>
  <si>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</si>
  <si>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</si>
  <si>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</si>
  <si>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</si>
  <si>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</si>
  <si>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</si>
  <si>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</si>
  <si>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</si>
  <si>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</si>
  <si>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</si>
  <si>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</si>
  <si>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</si>
  <si>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</si>
  <si>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</si>
  <si>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</si>
  <si>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</si>
  <si>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</si>
  <si>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</si>
  <si>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</si>
  <si>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</si>
  <si>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</si>
  <si>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</si>
  <si>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</si>
  <si>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</si>
  <si>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</si>
  <si>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</si>
  <si>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</si>
  <si>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</si>
  <si>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</si>
  <si>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</si>
  <si>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</si>
  <si>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</si>
  <si>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</si>
  <si>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</si>
  <si>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</si>
  <si>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</si>
  <si>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</si>
  <si>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</si>
  <si>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</si>
  <si>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</si>
  <si>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</si>
  <si>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</si>
  <si>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</si>
  <si>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</si>
  <si>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</si>
  <si>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</si>
  <si>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</si>
  <si>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</si>
  <si>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</si>
  <si>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</si>
  <si>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</si>
  <si>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</si>
  <si>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</si>
  <si>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</si>
  <si>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</si>
  <si>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</si>
  <si>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</si>
  <si>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</si>
  <si>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</si>
  <si>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</si>
  <si>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</si>
  <si>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</si>
  <si>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</si>
  <si>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</si>
  <si>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</si>
  <si>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</si>
  <si>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</si>
  <si>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</si>
  <si>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</si>
  <si>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</si>
  <si>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</si>
  <si>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</si>
  <si>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</si>
  <si>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</si>
  <si>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</si>
  <si>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</si>
  <si>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</si>
  <si>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</si>
  <si>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</si>
  <si>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</si>
  <si>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</si>
  <si>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</si>
  <si>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</si>
  <si>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</si>
  <si>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</si>
  <si>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</si>
  <si>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</si>
  <si>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</si>
  <si>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</si>
  <si>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</si>
  <si>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</si>
  <si>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</si>
  <si>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</si>
  <si>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</si>
  <si>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</si>
  <si>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</si>
  <si>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</si>
  <si>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</si>
  <si>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</si>
  <si>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</si>
  <si>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</si>
  <si>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</si>
  <si>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</si>
  <si>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</si>
  <si>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</si>
  <si>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</si>
  <si>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</si>
  <si>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</si>
  <si>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</si>
  <si>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</si>
  <si>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</si>
  <si>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</si>
  <si>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</si>
  <si>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</si>
  <si>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</si>
  <si>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</si>
  <si>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</si>
  <si>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</si>
  <si>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</si>
  <si>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</si>
  <si>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</si>
  <si>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</si>
  <si>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</si>
  <si>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</si>
  <si>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</si>
  <si>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</si>
  <si>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</si>
  <si>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</si>
  <si>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</si>
  <si>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</si>
  <si>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</si>
  <si>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</si>
  <si>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</si>
  <si>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</si>
  <si>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</si>
  <si>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</si>
  <si>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</si>
  <si>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</si>
  <si>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</si>
  <si>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</si>
  <si>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</si>
  <si>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</si>
  <si>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</si>
  <si>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</si>
  <si>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</si>
  <si>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</si>
  <si>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</si>
  <si>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</si>
  <si>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</si>
  <si>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</si>
  <si>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</si>
  <si>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</si>
  <si>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</si>
  <si>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</si>
  <si>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</si>
  <si>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</si>
  <si>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</si>
  <si>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</si>
  <si>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</si>
  <si>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</si>
  <si>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</si>
  <si>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</si>
  <si>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</si>
  <si>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</si>
  <si>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</si>
  <si>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</si>
  <si>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</si>
  <si>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</si>
  <si>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</si>
  <si>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</si>
  <si>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</si>
  <si>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</si>
  <si>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</si>
  <si>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</si>
  <si>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</si>
  <si>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</si>
  <si>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</si>
  <si>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</si>
  <si>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</si>
  <si>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</si>
  <si>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</si>
  <si>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</si>
  <si>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</si>
  <si>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</si>
  <si>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</si>
  <si>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</si>
  <si>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</si>
  <si>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</si>
  <si>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</si>
  <si>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</si>
  <si>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</si>
  <si>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</si>
  <si>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</si>
  <si>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</si>
  <si>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</si>
  <si>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</si>
  <si>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</si>
  <si>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</si>
  <si>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</si>
  <si>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</si>
  <si>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</si>
  <si>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</si>
  <si>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</si>
  <si>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</si>
  <si>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</si>
  <si>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</si>
  <si>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</si>
  <si>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</si>
  <si>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</si>
  <si>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</si>
  <si>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</si>
  <si>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</si>
  <si>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</si>
  <si>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</si>
  <si>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</si>
  <si>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</si>
  <si>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</si>
  <si>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</si>
  <si>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</si>
  <si>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</si>
  <si>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</si>
  <si>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</si>
  <si>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</si>
  <si>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</si>
  <si>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</si>
  <si>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</si>
  <si>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</si>
  <si>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</si>
  <si>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</si>
  <si>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</si>
  <si>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</si>
  <si>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</si>
  <si>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</si>
  <si>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</si>
  <si>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</si>
  <si>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</si>
  <si>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</si>
  <si>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</si>
  <si>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</si>
  <si>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</si>
  <si>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</si>
  <si>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</si>
  <si>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</si>
  <si>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</si>
  <si>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</si>
  <si>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</si>
  <si>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</si>
  <si>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</si>
  <si>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</si>
  <si>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</si>
  <si>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</si>
  <si>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</si>
  <si>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</si>
  <si>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</si>
  <si>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</si>
  <si>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</si>
  <si>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</si>
  <si>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</si>
  <si>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</si>
  <si>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</si>
  <si>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</si>
  <si>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</si>
  <si>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</si>
  <si>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</si>
  <si>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</si>
  <si>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</si>
  <si>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</si>
  <si>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</si>
  <si>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</si>
  <si>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</si>
  <si>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</si>
  <si>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</si>
  <si>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</si>
  <si>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</si>
  <si>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</si>
  <si>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</si>
  <si>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</si>
  <si>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</si>
  <si>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</si>
  <si>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</si>
  <si>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</si>
  <si>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</si>
  <si>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</si>
  <si>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</si>
  <si>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</si>
  <si>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</si>
  <si>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</si>
  <si>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</si>
  <si>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</si>
  <si>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</si>
  <si>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</si>
  <si>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</si>
  <si>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</si>
  <si>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</si>
  <si>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</si>
  <si>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</si>
  <si>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</si>
  <si>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</si>
  <si>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</si>
  <si>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</si>
  <si>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</si>
  <si>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</si>
  <si>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</si>
  <si>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</si>
  <si>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</si>
  <si>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</si>
  <si>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</si>
  <si>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</si>
  <si>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</si>
  <si>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</si>
  <si>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</si>
  <si>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</si>
  <si>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</si>
  <si>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</si>
  <si>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</si>
  <si>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</si>
  <si>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</si>
  <si>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</si>
  <si>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</si>
  <si>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</si>
  <si>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</si>
  <si>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</si>
  <si>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</si>
  <si>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</si>
  <si>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</si>
  <si>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</si>
  <si>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</si>
  <si>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</si>
  <si>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</si>
  <si>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</si>
  <si>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</si>
  <si>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</si>
  <si>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</si>
  <si>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</si>
  <si>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</si>
  <si>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</si>
  <si>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</si>
  <si>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</si>
  <si>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</si>
  <si>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</si>
  <si>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</si>
  <si>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</si>
  <si>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</si>
  <si>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</si>
  <si>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</si>
  <si>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</si>
  <si>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</si>
  <si>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</si>
  <si>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</si>
  <si>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</si>
  <si>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</si>
  <si>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</si>
  <si>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</si>
  <si>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</si>
  <si>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</si>
  <si>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</si>
  <si>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</si>
  <si>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</si>
  <si>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</si>
  <si>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</si>
  <si>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</si>
  <si>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</si>
  <si>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</si>
  <si>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</si>
  <si>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</si>
  <si>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</si>
  <si>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</si>
  <si>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</si>
  <si>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</si>
  <si>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</si>
  <si>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</si>
  <si>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</si>
  <si>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</si>
  <si>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</si>
  <si>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</si>
  <si>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</si>
  <si>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</si>
  <si>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</si>
  <si>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</si>
  <si>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</si>
  <si>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</si>
  <si>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</si>
  <si>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</si>
  <si>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</si>
  <si>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</si>
  <si>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</si>
  <si>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</si>
  <si>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</si>
  <si>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</si>
  <si>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</si>
  <si>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</si>
  <si>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</si>
  <si>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</si>
  <si>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</si>
  <si>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</si>
  <si>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</si>
  <si>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</si>
  <si>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</si>
  <si>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</si>
  <si>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</si>
  <si>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</si>
  <si>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</si>
  <si>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</si>
  <si>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</si>
  <si>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</si>
  <si>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</si>
  <si>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</si>
  <si>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</si>
  <si>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</si>
  <si>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</si>
  <si>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</si>
  <si>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</si>
  <si>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</si>
  <si>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</si>
  <si>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</si>
  <si>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</si>
  <si>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</si>
  <si>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</si>
  <si>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</si>
  <si>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</si>
  <si>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</si>
  <si>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</si>
  <si>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</si>
  <si>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</si>
  <si>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</si>
  <si>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</si>
  <si>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</si>
  <si>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</si>
  <si>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</si>
  <si>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</si>
  <si>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</si>
  <si>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</si>
  <si>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</si>
  <si>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</si>
  <si>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</si>
  <si>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</si>
  <si>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</si>
  <si>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</si>
  <si>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</si>
  <si>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</si>
  <si>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</si>
  <si>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</si>
  <si>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</si>
  <si>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</si>
  <si>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</si>
  <si>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</si>
  <si>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</si>
  <si>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</si>
  <si>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</si>
  <si>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</si>
  <si>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</si>
  <si>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</si>
  <si>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</si>
  <si>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</si>
  <si>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</si>
  <si>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</si>
  <si>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</si>
  <si>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</si>
  <si>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</si>
  <si>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</si>
  <si>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</si>
  <si>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</si>
  <si>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</si>
  <si>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</si>
  <si>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</si>
  <si>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</si>
  <si>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</si>
  <si>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</si>
  <si>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</si>
  <si>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</si>
  <si>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</si>
  <si>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</si>
  <si>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</si>
  <si>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</si>
  <si>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</si>
  <si>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</si>
  <si>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</si>
  <si>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</si>
  <si>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</si>
  <si>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</si>
  <si>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</si>
  <si>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</si>
  <si>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</si>
  <si>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</si>
  <si>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</si>
  <si>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</si>
  <si>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</si>
  <si>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</si>
  <si>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</si>
  <si>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</si>
  <si>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</si>
  <si>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</si>
  <si>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</si>
  <si>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</si>
  <si>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</si>
  <si>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</si>
  <si>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</si>
  <si>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</si>
  <si>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</si>
  <si>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</si>
  <si>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</si>
  <si>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</si>
  <si>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</si>
  <si>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</si>
  <si>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</si>
  <si>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</si>
  <si>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</si>
  <si>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</si>
  <si>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</si>
  <si>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</si>
  <si>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</si>
  <si>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</si>
  <si>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</si>
  <si>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</si>
  <si>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</si>
  <si>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</si>
  <si>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</si>
  <si>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</si>
  <si>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</si>
  <si>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</si>
  <si>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</si>
  <si>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</si>
  <si>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</si>
  <si>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</si>
  <si>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</si>
  <si>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</si>
  <si>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</si>
  <si>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</si>
  <si>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</si>
  <si>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</si>
  <si>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</si>
  <si>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</si>
  <si>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</si>
  <si>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</si>
  <si>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</si>
  <si>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</si>
  <si>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</si>
  <si>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</si>
  <si>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</si>
  <si>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</si>
  <si>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</si>
  <si>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</si>
  <si>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</si>
  <si>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</si>
  <si>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</si>
  <si>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</si>
  <si>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</si>
  <si>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</si>
  <si>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</si>
  <si>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</si>
  <si>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</si>
  <si>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</si>
  <si>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</si>
  <si>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</si>
  <si>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</si>
  <si>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</si>
  <si>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</si>
  <si>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</si>
  <si>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</si>
  <si>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</si>
  <si>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</si>
  <si>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</si>
  <si>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</si>
  <si>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</si>
  <si>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</si>
  <si>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</si>
  <si>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</si>
  <si>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</si>
  <si>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</si>
  <si>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</si>
  <si>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</si>
  <si>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</si>
  <si>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</si>
  <si>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</si>
  <si>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</si>
  <si>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</si>
  <si>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</si>
  <si>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</si>
  <si>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</si>
  <si>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</si>
  <si>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</si>
  <si>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</si>
  <si>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</si>
  <si>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</si>
  <si>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</si>
  <si>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</si>
  <si>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</si>
  <si>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</si>
  <si>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</si>
  <si>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</si>
  <si>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</si>
  <si>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</si>
  <si>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</si>
  <si>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</si>
  <si>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</si>
  <si>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</si>
  <si>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</si>
  <si>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</si>
  <si>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</si>
  <si>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</si>
  <si>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</si>
  <si>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</si>
  <si>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</si>
  <si>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</si>
  <si>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</si>
  <si>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</si>
  <si>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</si>
  <si>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</si>
  <si>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</si>
  <si>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</si>
  <si>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</si>
  <si>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</si>
  <si>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</si>
  <si>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</si>
  <si>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</si>
  <si>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</si>
  <si>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</si>
  <si>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</si>
  <si>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</si>
  <si>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</si>
  <si>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</si>
  <si>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</si>
  <si>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</si>
  <si>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</si>
  <si>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</si>
  <si>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</si>
  <si>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</si>
  <si>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</si>
  <si>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</si>
  <si>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</si>
  <si>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</si>
  <si>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</si>
  <si>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</si>
  <si>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</si>
  <si>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</si>
  <si>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</si>
  <si>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</si>
  <si>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</si>
  <si>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</si>
  <si>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</si>
  <si>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</si>
  <si>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</si>
  <si>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</si>
  <si>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</si>
  <si>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</si>
  <si>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</si>
  <si>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</si>
  <si>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</si>
  <si>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</si>
  <si>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</si>
  <si>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</si>
  <si>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</si>
  <si>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</si>
  <si>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</si>
  <si>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</si>
  <si>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</si>
  <si>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</si>
  <si>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</si>
  <si>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</si>
  <si>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</si>
  <si>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</si>
  <si>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</si>
  <si>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</si>
  <si>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</si>
  <si>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</si>
  <si>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</si>
  <si>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</si>
  <si>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</si>
  <si>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</si>
  <si>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</si>
  <si>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</si>
  <si>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</si>
  <si>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</si>
  <si>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</si>
  <si>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</si>
  <si>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</si>
  <si>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</si>
  <si>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</si>
  <si>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</si>
  <si>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</si>
  <si>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</si>
  <si>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</si>
  <si>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</si>
  <si>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</si>
  <si>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</si>
  <si>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</si>
  <si>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</si>
  <si>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</si>
  <si>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</si>
  <si>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</si>
  <si>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</si>
  <si>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</si>
  <si>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</si>
  <si>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</si>
  <si>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</si>
  <si>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</si>
  <si>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</si>
  <si>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</si>
  <si>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</si>
  <si>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</si>
  <si>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</si>
  <si>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</si>
  <si>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</si>
  <si>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</si>
  <si>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</si>
  <si>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</si>
  <si>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</si>
  <si>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</si>
  <si>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</si>
  <si>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</si>
  <si>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</si>
  <si>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</si>
  <si>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</si>
  <si>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</si>
  <si>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</si>
  <si>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</si>
  <si>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</si>
  <si>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</si>
  <si>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</si>
  <si>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</si>
  <si>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</si>
  <si>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</si>
  <si>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</si>
  <si>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</si>
  <si>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</si>
  <si>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</si>
  <si>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</si>
  <si>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</si>
  <si>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</si>
  <si>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</si>
  <si>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</si>
  <si>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</si>
  <si>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</si>
  <si>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</si>
  <si>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</si>
  <si>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</si>
  <si>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</si>
  <si>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</si>
  <si>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</si>
  <si>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</si>
  <si>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</si>
  <si>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</si>
  <si>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</si>
  <si>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</si>
  <si>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</si>
  <si>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</si>
  <si>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</si>
  <si>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</si>
  <si>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</si>
  <si>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</si>
  <si>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</si>
  <si>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</si>
  <si>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</si>
  <si>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</si>
  <si>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</si>
  <si>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</si>
  <si>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</si>
  <si>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</si>
  <si>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</si>
  <si>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</si>
  <si>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</si>
  <si>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</si>
  <si>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</si>
  <si>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</si>
  <si>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</si>
  <si>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</si>
  <si>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</si>
  <si>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</si>
  <si>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</si>
  <si>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</si>
  <si>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</si>
  <si>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</si>
  <si>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</si>
  <si>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</si>
  <si>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</si>
  <si>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</si>
  <si>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</si>
  <si>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</si>
  <si>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</si>
  <si>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</si>
  <si>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</si>
  <si>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</si>
  <si>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</si>
  <si>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</si>
  <si>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</si>
  <si>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</si>
  <si>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</si>
  <si>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</si>
  <si>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</si>
  <si>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</si>
  <si>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</si>
  <si>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</si>
  <si>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</si>
  <si>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</si>
  <si>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</si>
  <si>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</si>
  <si>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</si>
  <si>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</si>
  <si>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</si>
  <si>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</si>
  <si>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</si>
  <si>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</si>
  <si>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</si>
  <si>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</si>
  <si>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</si>
  <si>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</si>
  <si>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</si>
  <si>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</si>
  <si>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</si>
  <si>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</si>
  <si>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</si>
  <si>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</si>
  <si>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</si>
  <si>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</si>
  <si>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</si>
  <si>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</si>
  <si>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</si>
  <si>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</si>
  <si>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</si>
  <si>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</si>
  <si>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</si>
  <si>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</si>
  <si>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</si>
  <si>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</si>
  <si>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</si>
  <si>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</si>
  <si>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</si>
  <si>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</si>
  <si>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</si>
  <si>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</si>
  <si>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</si>
  <si>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</si>
  <si>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</si>
  <si>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</si>
  <si>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</si>
  <si>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</si>
  <si>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</si>
  <si>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</si>
  <si>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</si>
  <si>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</si>
  <si>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</si>
  <si>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</si>
  <si>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</si>
  <si>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</si>
  <si>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</si>
  <si>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</si>
  <si>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</si>
  <si>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</si>
  <si>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</si>
  <si>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</si>
  <si>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</si>
  <si>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</si>
  <si>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</si>
  <si>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</si>
  <si>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</si>
  <si>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</si>
  <si>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</si>
  <si>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</si>
  <si>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</si>
  <si>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</si>
  <si>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</si>
  <si>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</si>
  <si>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</si>
  <si>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</si>
  <si>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</si>
  <si>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</si>
  <si>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</si>
  <si>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</si>
  <si>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</si>
  <si>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</si>
  <si>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</si>
  <si>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</si>
  <si>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</si>
  <si>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</si>
  <si>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</si>
  <si>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</si>
  <si>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</si>
  <si>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</si>
  <si>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</si>
  <si>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</si>
  <si>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</si>
  <si>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</si>
  <si>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</si>
  <si>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</si>
  <si>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</si>
  <si>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</si>
  <si>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</si>
  <si>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</si>
  <si>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</si>
  <si>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</si>
  <si>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</si>
  <si>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</si>
  <si>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</si>
  <si>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</si>
  <si>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</si>
  <si>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</si>
  <si>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</si>
  <si>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</si>
  <si>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</si>
  <si>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</si>
  <si>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</si>
  <si>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</si>
  <si>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</si>
  <si>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</si>
  <si>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</si>
  <si>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</si>
  <si>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</si>
  <si>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</si>
  <si>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</si>
  <si>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</si>
  <si>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</si>
  <si>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</si>
  <si>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</si>
  <si>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</si>
  <si>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</si>
  <si>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</si>
  <si>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</si>
  <si>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</si>
  <si>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</si>
  <si>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</si>
  <si>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</si>
  <si>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</si>
  <si>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</si>
  <si>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</si>
  <si>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</si>
  <si>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</si>
  <si>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</si>
  <si>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</si>
  <si>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</si>
  <si>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</si>
  <si>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</si>
  <si>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</si>
  <si>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</si>
  <si>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</si>
  <si>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</si>
  <si>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</si>
  <si>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</si>
  <si>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</si>
  <si>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</si>
  <si>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</si>
  <si>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</si>
  <si>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</si>
  <si>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</si>
  <si>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</si>
  <si>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</si>
  <si>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</si>
  <si>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</si>
  <si>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</si>
  <si>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</si>
  <si>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</si>
  <si>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</si>
  <si>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</si>
  <si>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</si>
  <si>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</si>
  <si>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</si>
  <si>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</si>
  <si>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</si>
  <si>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</si>
  <si>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</si>
  <si>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</si>
  <si>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</si>
  <si>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</si>
  <si>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</si>
  <si>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</si>
  <si>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</si>
  <si>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</si>
  <si>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</si>
  <si>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</si>
  <si>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</si>
  <si>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</si>
  <si>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</si>
  <si>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</si>
  <si>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</si>
  <si>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</si>
  <si>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</si>
  <si>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</si>
  <si>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</si>
  <si>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</si>
  <si>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</si>
  <si>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</si>
  <si>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</si>
  <si>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</si>
  <si>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</si>
  <si>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</si>
  <si>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</si>
  <si>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</si>
  <si>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</si>
  <si>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</si>
  <si>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</si>
  <si>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</si>
  <si>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</si>
  <si>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</si>
  <si>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</si>
  <si>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</si>
  <si>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</si>
  <si>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</si>
  <si>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</si>
  <si>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</si>
  <si>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</si>
  <si>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</si>
  <si>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</si>
  <si>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</si>
  <si>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</si>
  <si>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</si>
  <si>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</si>
  <si>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</si>
  <si>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</si>
  <si>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</si>
  <si>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</si>
  <si>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</si>
  <si>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</si>
  <si>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</si>
  <si>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</si>
  <si>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</si>
  <si>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</si>
  <si>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</si>
  <si>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</si>
  <si>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</si>
  <si>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</si>
  <si>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</si>
  <si>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</si>
  <si>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</si>
  <si>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</si>
  <si>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</si>
  <si>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</si>
  <si>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</si>
  <si>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</si>
  <si>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</si>
  <si>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</si>
  <si>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</si>
  <si>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</si>
  <si>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</si>
  <si>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</si>
  <si>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</si>
  <si>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</si>
  <si>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</si>
  <si>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</si>
  <si>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</si>
  <si>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</si>
  <si>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</si>
  <si>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</si>
  <si>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</si>
  <si>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</si>
  <si>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</si>
  <si>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</si>
  <si>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</si>
  <si>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</si>
  <si>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</si>
  <si>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</si>
  <si>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</si>
  <si>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</si>
  <si>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</si>
  <si>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</si>
  <si>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</si>
  <si>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</si>
  <si>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</si>
  <si>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</si>
  <si>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</si>
  <si>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</si>
  <si>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</si>
  <si>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</si>
  <si>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</si>
  <si>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</si>
  <si>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</si>
  <si>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</si>
  <si>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</si>
  <si>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</si>
  <si>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</si>
  <si>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</si>
  <si>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</si>
  <si>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</si>
  <si>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</si>
  <si>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</si>
  <si>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</si>
  <si>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</si>
  <si>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</si>
  <si>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</si>
  <si>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</si>
  <si>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</si>
  <si>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</si>
  <si>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</si>
  <si>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</si>
  <si>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</si>
  <si>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</si>
  <si>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</si>
  <si>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</si>
  <si>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</si>
  <si>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</si>
  <si>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</si>
  <si>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</si>
  <si>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</si>
  <si>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</si>
  <si>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</si>
  <si>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</si>
  <si>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</si>
  <si>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</si>
  <si>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</si>
  <si>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</si>
  <si>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</si>
  <si>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</si>
  <si>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</si>
  <si>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</si>
  <si>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</si>
  <si>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</si>
  <si>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</si>
  <si>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</si>
  <si>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</si>
  <si>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</si>
  <si>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</si>
  <si>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</si>
  <si>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</si>
  <si>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</si>
  <si>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</si>
  <si>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</si>
  <si>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</si>
  <si>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</si>
  <si>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</si>
  <si>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</si>
  <si>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</si>
  <si>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</si>
  <si>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</si>
  <si>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</si>
  <si>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</si>
  <si>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</si>
  <si>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</si>
  <si>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</si>
  <si>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</si>
  <si>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</si>
  <si>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</si>
  <si>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</si>
  <si>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</si>
  <si>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</si>
  <si>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</si>
  <si>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</si>
  <si>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</si>
  <si>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</si>
  <si>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</si>
  <si>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</si>
  <si>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</si>
  <si>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</si>
  <si>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</si>
  <si>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</si>
  <si>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</si>
  <si>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</si>
  <si>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</si>
  <si>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</si>
  <si>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</si>
  <si>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</si>
  <si>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</si>
  <si>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</si>
  <si>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</si>
  <si>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</si>
  <si>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</si>
  <si>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</si>
  <si>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</si>
  <si>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</si>
  <si>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</si>
  <si>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</si>
  <si>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</si>
  <si>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</si>
  <si>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</si>
  <si>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</si>
  <si>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</si>
  <si>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</si>
  <si>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</si>
  <si>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</si>
  <si>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</si>
  <si>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</si>
  <si>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</si>
  <si>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</si>
  <si>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</si>
  <si>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</si>
  <si>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</si>
  <si>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</si>
  <si>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</si>
  <si>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</si>
  <si>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</si>
  <si>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</si>
  <si>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</si>
  <si>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</si>
  <si>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</si>
  <si>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</si>
  <si>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</si>
  <si>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</si>
  <si>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</si>
  <si>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</si>
  <si>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</si>
  <si>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</si>
  <si>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</si>
  <si>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</si>
  <si>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</si>
  <si>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</si>
  <si>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</si>
  <si>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</si>
  <si>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</si>
  <si>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</si>
  <si>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</si>
  <si>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</si>
  <si>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</si>
  <si>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</si>
  <si>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</si>
  <si>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</si>
  <si>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</si>
  <si>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</si>
  <si>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</si>
  <si>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</si>
  <si>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</si>
  <si>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</si>
  <si>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</si>
  <si>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</si>
  <si>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</si>
  <si>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</si>
  <si>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</si>
  <si>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</si>
  <si>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</si>
  <si>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</si>
  <si>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</si>
  <si>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</si>
  <si>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</si>
  <si>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</si>
  <si>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</si>
  <si>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</si>
  <si>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</si>
  <si>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</si>
  <si>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</si>
  <si>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</si>
  <si>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</si>
  <si>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</si>
  <si>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</si>
  <si>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</si>
  <si>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</si>
  <si>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</si>
  <si>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</si>
  <si>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</si>
  <si>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</si>
  <si>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</si>
  <si>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</si>
  <si>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</si>
  <si>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</si>
  <si>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</si>
  <si>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</si>
  <si>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</si>
  <si>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</si>
  <si>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</si>
  <si>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</si>
  <si>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</si>
  <si>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</si>
  <si>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</si>
  <si>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</si>
  <si>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</si>
  <si>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</si>
  <si>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</si>
  <si>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</si>
  <si>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</si>
  <si>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</si>
  <si>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</si>
  <si>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</si>
  <si>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</si>
  <si>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</si>
  <si>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</si>
  <si>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</si>
  <si>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</si>
  <si>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</si>
  <si>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</si>
  <si>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</si>
  <si>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</si>
  <si>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</si>
  <si>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</si>
  <si>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</si>
  <si>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</si>
  <si>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</si>
  <si>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</si>
  <si>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</si>
  <si>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</si>
  <si>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</si>
  <si>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</si>
  <si>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</si>
  <si>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</si>
  <si>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</si>
  <si>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</si>
  <si>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</si>
  <si>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</si>
  <si>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</si>
  <si>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</si>
  <si>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</si>
  <si>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</si>
  <si>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</si>
  <si>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</si>
  <si>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</si>
  <si>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</si>
  <si>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</si>
  <si>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</si>
  <si>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</si>
  <si>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</si>
  <si>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</si>
  <si>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</si>
  <si>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</si>
  <si>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</si>
  <si>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</si>
  <si>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</si>
  <si>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</si>
  <si>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</si>
  <si>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</si>
  <si>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</si>
  <si>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</si>
  <si>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</si>
  <si>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</si>
  <si>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</si>
  <si>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</si>
  <si>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</si>
  <si>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</si>
  <si>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</si>
  <si>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</si>
  <si>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</si>
  <si>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</si>
  <si>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</si>
  <si>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</si>
  <si>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</si>
  <si>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</si>
  <si>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</si>
  <si>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</si>
  <si>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</si>
  <si>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</si>
  <si>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</si>
  <si>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</si>
  <si>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</si>
  <si>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</si>
  <si>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</si>
  <si>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</si>
  <si>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</si>
  <si>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</si>
  <si>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</si>
  <si>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</si>
  <si>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</si>
  <si>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</si>
  <si>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</si>
  <si>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</si>
  <si>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</si>
  <si>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</si>
  <si>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</si>
  <si>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</si>
  <si>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</si>
  <si>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</si>
  <si>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</si>
  <si>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</si>
  <si>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</si>
  <si>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</si>
  <si>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</si>
  <si>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</si>
  <si>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</si>
  <si>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</si>
  <si>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</si>
  <si>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</si>
  <si>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</si>
  <si>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</si>
  <si>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</si>
  <si>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</si>
  <si>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</si>
  <si>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</si>
  <si>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</si>
  <si>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</si>
  <si>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</si>
  <si>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</si>
  <si>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</si>
  <si>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</si>
  <si>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</si>
  <si>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</si>
  <si>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</si>
  <si>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</si>
  <si>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</si>
  <si>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</si>
  <si>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</si>
  <si>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</si>
  <si>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</si>
  <si>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</si>
  <si>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</si>
  <si>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</si>
  <si>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</si>
  <si>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</si>
  <si>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</si>
  <si>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</si>
  <si>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</si>
  <si>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</si>
  <si>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</si>
  <si>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</si>
  <si>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</si>
  <si>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</si>
  <si>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</si>
  <si>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</si>
  <si>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</si>
  <si>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</si>
  <si>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</si>
  <si>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</si>
  <si>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</si>
  <si>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</si>
  <si>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</si>
  <si>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</si>
  <si>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</si>
  <si>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</si>
  <si>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</si>
  <si>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</si>
  <si>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</si>
  <si>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</si>
  <si>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</si>
  <si>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</si>
  <si>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</si>
  <si>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</si>
  <si>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</si>
  <si>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</si>
  <si>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</si>
  <si>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</si>
  <si>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</si>
  <si>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</si>
  <si>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</si>
  <si>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</si>
  <si>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</si>
  <si>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</si>
  <si>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</si>
  <si>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</si>
  <si>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</si>
  <si>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</si>
  <si>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</si>
  <si>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</si>
  <si>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</si>
  <si>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</si>
  <si>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</si>
  <si>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</si>
  <si>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</si>
  <si>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</si>
  <si>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</si>
  <si>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</si>
  <si>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</si>
  <si>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</si>
  <si>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</si>
  <si>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</si>
  <si>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</si>
  <si>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</si>
  <si>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</si>
  <si>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</si>
  <si>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</si>
  <si>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</si>
  <si>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</si>
  <si>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</si>
  <si>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</si>
  <si>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</si>
  <si>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</si>
  <si>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</si>
  <si>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</si>
  <si>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</si>
  <si>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</si>
  <si>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</si>
  <si>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</si>
  <si>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</si>
  <si>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</si>
  <si>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</si>
  <si>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</si>
  <si>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</si>
  <si>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</si>
  <si>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</si>
  <si>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</si>
  <si>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</si>
  <si>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</si>
  <si>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</si>
  <si>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</si>
  <si>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</si>
  <si>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</si>
  <si>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</si>
  <si>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</si>
  <si>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</si>
  <si>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</si>
  <si>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</si>
  <si>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</si>
  <si>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</si>
  <si>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</si>
  <si>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</si>
  <si>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</si>
  <si>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</si>
  <si>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</si>
  <si>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</si>
  <si>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</si>
  <si>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</si>
  <si>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</si>
  <si>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</si>
  <si>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</si>
  <si>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</si>
  <si>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</si>
  <si>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</si>
  <si>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</si>
  <si>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</si>
  <si>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</si>
  <si>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</si>
  <si>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</si>
  <si>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</si>
  <si>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</si>
  <si>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</si>
  <si>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</si>
  <si>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</si>
  <si>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</si>
  <si>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</si>
  <si>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</si>
  <si>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</si>
  <si>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</si>
  <si>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</si>
  <si>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</si>
  <si>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</si>
  <si>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</si>
  <si>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</si>
  <si>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</si>
  <si>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</si>
  <si>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</si>
  <si>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</si>
  <si>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</si>
  <si>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</si>
  <si>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</si>
  <si>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</si>
  <si>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</si>
  <si>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</si>
  <si>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</si>
  <si>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</si>
  <si>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</si>
  <si>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</si>
  <si>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</si>
  <si>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</si>
  <si>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</si>
  <si>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</si>
  <si>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</si>
  <si>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</si>
  <si>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</si>
  <si>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</si>
  <si>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</si>
  <si>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</si>
  <si>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</si>
  <si>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</si>
  <si>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</si>
  <si>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</si>
  <si>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</si>
  <si>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</si>
  <si>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</si>
  <si>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</si>
  <si>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</si>
  <si>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</si>
  <si>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</si>
  <si>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</si>
  <si>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</si>
  <si>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</si>
  <si>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</si>
  <si>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</si>
  <si>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</si>
  <si>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</si>
  <si>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</si>
  <si>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</si>
  <si>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</si>
  <si>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</si>
  <si>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</si>
  <si>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</si>
  <si>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</si>
  <si>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</si>
  <si>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</si>
  <si>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</si>
  <si>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</si>
  <si>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</si>
  <si>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</si>
  <si>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</si>
  <si>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</si>
  <si>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</si>
  <si>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</si>
  <si>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</si>
  <si>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</si>
  <si>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</si>
  <si>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</si>
  <si>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</si>
  <si>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</si>
  <si>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</si>
  <si>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</si>
  <si>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</si>
  <si>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</si>
  <si>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</si>
  <si>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</si>
  <si>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</si>
  <si>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</si>
  <si>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</si>
  <si>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</si>
  <si>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</si>
  <si>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</si>
  <si>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</si>
  <si>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</si>
  <si>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</si>
  <si>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</si>
  <si>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</si>
  <si>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</si>
  <si>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</si>
  <si>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</si>
  <si>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</si>
  <si>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</si>
  <si>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</si>
  <si>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</si>
  <si>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</si>
  <si>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</si>
  <si>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</si>
  <si>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</si>
  <si>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</si>
  <si>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</si>
  <si>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</si>
  <si>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</si>
  <si>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</si>
  <si>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</si>
  <si>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</si>
  <si>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</si>
  <si>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</si>
  <si>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</si>
  <si>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</si>
  <si>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</si>
  <si>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</si>
  <si>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</si>
  <si>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</si>
  <si>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</si>
  <si>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</si>
  <si>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</si>
  <si>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</si>
  <si>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</si>
  <si>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</si>
  <si>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</si>
  <si>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</si>
  <si>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</si>
  <si>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</si>
  <si>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</si>
  <si>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</si>
  <si>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</si>
  <si>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</si>
  <si>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</si>
  <si>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</si>
  <si>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</si>
  <si>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</si>
  <si>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</si>
  <si>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</si>
  <si>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</si>
  <si>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</si>
  <si>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</si>
  <si>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</si>
  <si>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</si>
  <si>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</si>
  <si>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</si>
  <si>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</si>
  <si>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</si>
  <si>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</si>
  <si>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</si>
  <si>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</si>
  <si>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</si>
  <si>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</si>
  <si>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</si>
  <si>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</si>
  <si>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</si>
  <si>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</si>
  <si>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</si>
  <si>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</si>
  <si>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</si>
  <si>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</si>
  <si>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</si>
  <si>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</si>
  <si>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</si>
  <si>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</si>
  <si>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</si>
  <si>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</si>
  <si>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</si>
  <si>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</si>
  <si>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</si>
  <si>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</si>
  <si>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</si>
  <si>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</si>
  <si>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</si>
  <si>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</si>
  <si>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</si>
  <si>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</si>
  <si>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</si>
  <si>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</si>
  <si>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</si>
  <si>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</si>
  <si>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</si>
  <si>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</si>
  <si>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</si>
  <si>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</si>
  <si>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</si>
  <si>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</si>
  <si>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</si>
  <si>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</si>
  <si>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</si>
  <si>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</si>
  <si>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</si>
  <si>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</si>
  <si>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</si>
  <si>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</si>
  <si>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</si>
  <si>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</si>
  <si>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</si>
  <si>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</si>
  <si>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</si>
  <si>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</si>
  <si>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</si>
  <si>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</si>
  <si>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</si>
  <si>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</si>
  <si>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</si>
  <si>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</si>
  <si>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</si>
  <si>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</si>
  <si>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</si>
  <si>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</si>
  <si>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</si>
  <si>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</si>
  <si>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</si>
  <si>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</si>
  <si>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</si>
  <si>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</si>
  <si>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</si>
  <si>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</si>
  <si>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</si>
  <si>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</si>
  <si>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</si>
  <si>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</si>
  <si>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</si>
  <si>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</si>
  <si>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</si>
  <si>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</si>
  <si>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</si>
  <si>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</si>
  <si>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</si>
  <si>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</si>
  <si>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</si>
  <si>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</si>
  <si>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</si>
  <si>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</si>
  <si>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</si>
  <si>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</si>
  <si>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</si>
  <si>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</si>
  <si>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</si>
  <si>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</si>
  <si>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</si>
  <si>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</si>
  <si>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</si>
  <si>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</si>
  <si>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</si>
  <si>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</si>
  <si>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</si>
  <si>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</si>
  <si>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</si>
  <si>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</si>
  <si>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</si>
  <si>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</si>
  <si>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</si>
  <si>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</si>
  <si>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</si>
  <si>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</si>
  <si>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</si>
  <si>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</si>
  <si>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</si>
  <si>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</si>
  <si>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</si>
  <si>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</si>
  <si>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</si>
  <si>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</si>
  <si>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</si>
  <si>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</si>
  <si>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</si>
  <si>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</si>
  <si>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</si>
  <si>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</si>
  <si>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</si>
  <si>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</si>
  <si>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</si>
  <si>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</si>
  <si>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</si>
  <si>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</si>
  <si>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</si>
  <si>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</si>
  <si>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</si>
  <si>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</si>
  <si>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</si>
  <si>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</si>
  <si>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</si>
  <si>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</si>
  <si>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</si>
  <si>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</si>
  <si>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</si>
  <si>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</si>
  <si>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</si>
  <si>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</si>
  <si>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</si>
  <si>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</si>
  <si>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</si>
  <si>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</si>
  <si>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</si>
  <si>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</si>
  <si>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</si>
  <si>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</si>
  <si>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</si>
  <si>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</si>
  <si>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</si>
  <si>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</si>
  <si>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</si>
  <si>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</si>
  <si>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</si>
  <si>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</si>
  <si>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</si>
  <si>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</si>
  <si>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</si>
  <si>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</si>
  <si>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</si>
  <si>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</si>
  <si>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</si>
  <si>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</si>
  <si>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</si>
  <si>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</si>
  <si>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</si>
  <si>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</si>
  <si>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</si>
  <si>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</si>
  <si>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</si>
  <si>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</si>
  <si>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</si>
  <si>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</si>
  <si>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</si>
  <si>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</si>
  <si>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</si>
  <si>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</si>
  <si>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</si>
  <si>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</si>
  <si>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</si>
  <si>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</si>
  <si>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</si>
  <si>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</si>
  <si>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</si>
  <si>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</si>
  <si>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</si>
  <si>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</si>
  <si>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</si>
  <si>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</si>
  <si>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</si>
  <si>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</si>
  <si>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</si>
  <si>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</si>
  <si>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</si>
  <si>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</si>
  <si>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</si>
  <si>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</si>
  <si>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</si>
  <si>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</si>
  <si>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</si>
  <si>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</si>
  <si>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</si>
  <si>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</si>
  <si>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</si>
  <si>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</si>
  <si>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</si>
  <si>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</si>
  <si>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</si>
  <si>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</si>
  <si>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</si>
  <si>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</si>
  <si>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</si>
  <si>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</si>
  <si>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</si>
  <si>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</si>
  <si>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</si>
  <si>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</si>
  <si>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</si>
  <si>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</si>
  <si>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</si>
  <si>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</si>
  <si>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</si>
  <si>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</si>
  <si>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</si>
  <si>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</si>
  <si>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</si>
  <si>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</si>
  <si>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</si>
  <si>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</si>
  <si>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</si>
  <si>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</si>
  <si>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</si>
  <si>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</si>
  <si>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</si>
  <si>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</si>
  <si>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</si>
  <si>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</si>
  <si>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</si>
  <si>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</si>
  <si>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</si>
  <si>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</si>
  <si>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</si>
  <si>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</si>
  <si>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</si>
  <si>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</si>
  <si>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</si>
  <si>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</si>
  <si>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</si>
  <si>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</si>
  <si>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</si>
  <si>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</si>
  <si>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</si>
  <si>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</si>
  <si>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</si>
  <si>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</si>
  <si>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</si>
  <si>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</si>
  <si>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</si>
  <si>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</si>
  <si>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</si>
  <si>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</si>
  <si>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</si>
  <si>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</si>
  <si>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</si>
  <si>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</si>
  <si>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</si>
  <si>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</si>
  <si>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</si>
  <si>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</si>
  <si>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</si>
  <si>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</si>
  <si>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</si>
  <si>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</si>
  <si>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</si>
  <si>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</si>
  <si>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</si>
  <si>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</si>
  <si>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</si>
  <si>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</si>
  <si>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</si>
  <si>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</si>
  <si>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</si>
  <si>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</si>
  <si>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</si>
  <si>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</si>
  <si>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</si>
  <si>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</si>
  <si>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</si>
  <si>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</si>
  <si>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</si>
  <si>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</si>
  <si>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</si>
  <si>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</si>
  <si>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</si>
  <si>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</si>
  <si>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</si>
  <si>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</si>
  <si>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</si>
  <si>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</si>
  <si>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</si>
  <si>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</si>
  <si>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</si>
  <si>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</si>
  <si>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</si>
  <si>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</si>
  <si>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</si>
  <si>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</si>
  <si>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</si>
  <si>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</si>
  <si>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</si>
  <si>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</si>
  <si>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</si>
  <si>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</si>
  <si>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</si>
  <si>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</si>
  <si>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</si>
  <si>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</si>
  <si>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</si>
  <si>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</si>
  <si>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</si>
  <si>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</si>
  <si>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</si>
  <si>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</si>
  <si>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</si>
  <si>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</si>
  <si>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</si>
  <si>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</si>
  <si>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</si>
  <si>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</si>
  <si>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</si>
  <si>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</si>
  <si>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</si>
  <si>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</si>
  <si>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</si>
  <si>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</si>
  <si>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</si>
  <si>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</si>
  <si>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</si>
  <si>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</si>
  <si>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</si>
  <si>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</si>
  <si>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</si>
  <si>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</si>
  <si>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</si>
  <si>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</si>
  <si>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</si>
  <si>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</si>
  <si>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</si>
  <si>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</si>
  <si>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</si>
  <si>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</si>
  <si>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</si>
  <si>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</si>
  <si>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</si>
  <si>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</si>
  <si>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</si>
  <si>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</si>
  <si>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</si>
  <si>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</si>
  <si>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</si>
  <si>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</si>
  <si>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</si>
  <si>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</si>
  <si>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</si>
  <si>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</si>
  <si>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</si>
  <si>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</si>
  <si>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</si>
  <si>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</si>
  <si>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</si>
  <si>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</si>
  <si>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</si>
  <si>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</si>
  <si>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</si>
  <si>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</si>
  <si>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</si>
  <si>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</si>
  <si>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</si>
  <si>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</si>
  <si>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</si>
  <si>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</si>
  <si>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</si>
  <si>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</si>
  <si>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</si>
  <si>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</si>
  <si>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</si>
  <si>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</si>
  <si>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</si>
  <si>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</si>
  <si>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</si>
  <si>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</si>
  <si>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</si>
  <si>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</si>
  <si>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</si>
  <si>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</si>
  <si>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</si>
  <si>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</si>
  <si>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</si>
  <si>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</si>
  <si>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</si>
  <si>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</si>
  <si>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</si>
  <si>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</si>
  <si>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</si>
  <si>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</si>
  <si>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</si>
  <si>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</si>
  <si>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</si>
  <si>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</si>
  <si>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</si>
  <si>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</si>
  <si>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</si>
  <si>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</si>
  <si>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</si>
  <si>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</si>
  <si>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</si>
  <si>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</si>
  <si>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</si>
  <si>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</si>
  <si>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</si>
  <si>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</si>
  <si>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</si>
  <si>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</si>
  <si>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</si>
  <si>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</si>
  <si>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</si>
  <si>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</si>
  <si>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</si>
  <si>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</si>
  <si>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</si>
  <si>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</si>
  <si>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</si>
  <si>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</si>
  <si>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</si>
  <si>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</si>
  <si>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</si>
  <si>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</si>
  <si>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</si>
  <si>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</si>
  <si>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</si>
  <si>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</si>
  <si>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</si>
  <si>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</si>
  <si>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</si>
  <si>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</si>
  <si>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</si>
  <si>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</si>
  <si>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</si>
  <si>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</si>
  <si>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</si>
  <si>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</si>
  <si>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</si>
  <si>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</si>
  <si>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</si>
  <si>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</si>
  <si>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</si>
  <si>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</si>
  <si>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</si>
  <si>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</si>
  <si>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</si>
  <si>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</si>
  <si>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</si>
  <si>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</si>
  <si>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</si>
  <si>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</si>
  <si>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</si>
  <si>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</si>
  <si>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</si>
  <si>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</si>
  <si>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</si>
  <si>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</si>
  <si>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</si>
  <si>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</si>
  <si>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</si>
  <si>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</si>
  <si>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</si>
  <si>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</si>
  <si>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</si>
  <si>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</si>
  <si>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</si>
  <si>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</si>
  <si>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</si>
  <si>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</si>
  <si>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</si>
  <si>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</si>
  <si>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</si>
  <si>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</si>
  <si>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</si>
  <si>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</si>
  <si>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</si>
  <si>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</si>
  <si>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</si>
  <si>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</si>
  <si>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</si>
  <si>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</si>
  <si>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</si>
  <si>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</si>
  <si>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</si>
  <si>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</si>
  <si>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</si>
  <si>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</si>
  <si>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</si>
  <si>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</si>
  <si>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</si>
  <si>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</si>
  <si>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</si>
  <si>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</si>
  <si>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</si>
  <si>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</si>
  <si>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</si>
  <si>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</si>
  <si>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</si>
  <si>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</si>
  <si>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</si>
  <si>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</si>
  <si>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</si>
  <si>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</si>
  <si>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</si>
  <si>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</si>
  <si>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</si>
  <si>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</si>
  <si>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</si>
  <si>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</si>
  <si>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</si>
  <si>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</si>
  <si>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</si>
  <si>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</si>
  <si>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</si>
  <si>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</si>
  <si>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</si>
  <si>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</si>
  <si>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</si>
  <si>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</si>
  <si>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</si>
  <si>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</si>
  <si>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</si>
  <si>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</si>
  <si>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</si>
  <si>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</si>
  <si>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</si>
  <si>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</si>
  <si>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</si>
  <si>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</si>
  <si>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</si>
  <si>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</si>
  <si>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</si>
  <si>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</si>
  <si>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</si>
  <si>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</si>
  <si>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</si>
  <si>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</si>
  <si>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</si>
  <si>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</si>
  <si>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</si>
  <si>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</si>
  <si>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</si>
  <si>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</si>
  <si>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</si>
  <si>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</si>
  <si>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</si>
  <si>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</si>
  <si>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</si>
  <si>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</si>
  <si>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</si>
  <si>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</si>
  <si>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</si>
  <si>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</si>
  <si>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</si>
  <si>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</si>
  <si>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</si>
  <si>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</si>
  <si>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</si>
  <si>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</si>
  <si>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</si>
  <si>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</si>
  <si>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</si>
  <si>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</si>
  <si>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</si>
  <si>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</si>
  <si>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</si>
  <si>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</si>
  <si>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</si>
  <si>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</si>
  <si>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</si>
  <si>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</si>
  <si>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</si>
  <si>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</si>
  <si>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</si>
  <si>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</si>
  <si>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</si>
  <si>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</si>
  <si>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</si>
  <si>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</si>
  <si>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</si>
  <si>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</si>
  <si>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</si>
  <si>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</si>
  <si>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</si>
  <si>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</si>
  <si>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</si>
  <si>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</si>
  <si>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</si>
  <si>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</si>
  <si>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</si>
  <si>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</si>
  <si>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</si>
  <si>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</si>
  <si>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</si>
  <si>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</si>
  <si>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</si>
  <si>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</si>
  <si>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</si>
  <si>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</si>
  <si>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</si>
  <si>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</si>
  <si>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</si>
  <si>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</si>
  <si>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</si>
  <si>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</si>
  <si>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</si>
  <si>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</si>
  <si>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</si>
  <si>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</si>
  <si>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</si>
  <si>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</si>
  <si>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</si>
  <si>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</si>
  <si>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</si>
  <si>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</si>
  <si>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</si>
  <si>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</si>
  <si>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</si>
  <si>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</si>
  <si>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</si>
  <si>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</si>
  <si>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</si>
  <si>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</si>
  <si>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</si>
  <si>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</si>
  <si>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</si>
  <si>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</si>
  <si>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</si>
  <si>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</si>
  <si>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</si>
  <si>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</si>
  <si>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</si>
  <si>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</si>
  <si>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</si>
  <si>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</si>
  <si>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</si>
  <si>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</si>
  <si>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</si>
  <si>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</si>
  <si>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</si>
  <si>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</si>
  <si>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</si>
  <si>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</si>
  <si>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</si>
  <si>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</si>
  <si>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</si>
  <si>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</si>
  <si>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</si>
  <si>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</si>
  <si>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</si>
  <si>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</si>
  <si>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</si>
  <si>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</si>
  <si>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</si>
  <si>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</si>
  <si>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</si>
  <si>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</si>
  <si>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</si>
  <si>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</si>
  <si>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</si>
  <si>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</si>
  <si>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</si>
  <si>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</si>
  <si>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</si>
  <si>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</si>
  <si>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</si>
  <si>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</si>
  <si>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</si>
  <si>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</si>
  <si>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</si>
  <si>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</si>
  <si>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</si>
  <si>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</si>
  <si>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</si>
  <si>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</si>
  <si>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</si>
  <si>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</si>
  <si>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</si>
  <si>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</si>
  <si>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</si>
  <si>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</si>
  <si>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</si>
  <si>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</si>
  <si>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</si>
  <si>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</si>
  <si>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</si>
  <si>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</si>
  <si>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</si>
  <si>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</si>
  <si>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</si>
  <si>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</si>
  <si>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</si>
  <si>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</si>
  <si>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</si>
  <si>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</si>
  <si>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</si>
  <si>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</si>
  <si>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</si>
  <si>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</si>
  <si>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</si>
  <si>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</si>
  <si>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</si>
  <si>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</si>
  <si>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</si>
  <si>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</si>
  <si>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</si>
  <si>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</si>
  <si>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</si>
  <si>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</si>
  <si>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</si>
  <si>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</si>
  <si>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</si>
  <si>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</si>
  <si>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</si>
  <si>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</si>
  <si>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</si>
  <si>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</si>
  <si>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</si>
  <si>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</si>
  <si>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</si>
  <si>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</si>
  <si>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</si>
  <si>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</si>
  <si>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</si>
  <si>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</si>
  <si>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</si>
  <si>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</si>
  <si>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</si>
  <si>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</si>
  <si>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</si>
  <si>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</si>
  <si>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</si>
  <si>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</si>
  <si>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</si>
  <si>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</si>
  <si>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</si>
  <si>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</si>
  <si>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</si>
  <si>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</si>
  <si>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</si>
  <si>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</si>
  <si>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</si>
  <si>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</si>
  <si>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</si>
  <si>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</si>
  <si>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</si>
  <si>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</si>
  <si>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</si>
  <si>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</si>
  <si>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</si>
  <si>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</si>
  <si>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</si>
  <si>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</si>
  <si>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</si>
  <si>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</si>
  <si>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</si>
  <si>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</si>
  <si>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</si>
  <si>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</si>
  <si>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</si>
  <si>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</si>
  <si>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</si>
  <si>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</si>
  <si>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</si>
  <si>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</si>
  <si>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</si>
  <si>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</si>
  <si>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</si>
  <si>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</si>
  <si>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</si>
  <si>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</si>
  <si>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</si>
  <si>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</si>
  <si>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</si>
  <si>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</si>
  <si>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</si>
  <si>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</si>
  <si>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</si>
  <si>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</si>
  <si>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</si>
  <si>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</si>
  <si>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</si>
  <si>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</si>
  <si>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</si>
  <si>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</si>
  <si>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</si>
  <si>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</si>
  <si>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</si>
  <si>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</si>
  <si>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</si>
  <si>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</si>
  <si>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</si>
  <si>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</si>
  <si>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</si>
  <si>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</si>
  <si>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</si>
  <si>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</si>
  <si>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</si>
  <si>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</si>
  <si>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</si>
  <si>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</si>
  <si>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</si>
  <si>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</si>
  <si>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</si>
  <si>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</si>
  <si>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</si>
  <si>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</si>
  <si>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</si>
  <si>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</si>
  <si>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</si>
  <si>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</si>
  <si>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</si>
  <si>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</si>
  <si>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</si>
  <si>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</si>
  <si>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</si>
  <si>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</si>
  <si>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</si>
  <si>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</si>
  <si>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</si>
  <si>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</si>
  <si>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</si>
  <si>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</si>
  <si>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</si>
  <si>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</si>
  <si>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</si>
  <si>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</si>
  <si>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</si>
  <si>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</si>
  <si>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</si>
  <si>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</si>
  <si>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</si>
  <si>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</si>
  <si>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</si>
  <si>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</si>
  <si>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</si>
  <si>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</si>
  <si>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</si>
  <si>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</si>
  <si>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</si>
  <si>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</si>
  <si>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</si>
  <si>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</si>
  <si>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</si>
  <si>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</si>
  <si>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</si>
  <si>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</si>
  <si>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</si>
  <si>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</si>
  <si>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</si>
  <si>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</si>
  <si>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</si>
  <si>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</si>
  <si>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</si>
  <si>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</si>
  <si>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</si>
  <si>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</si>
  <si>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</si>
  <si>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</si>
  <si>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</si>
  <si>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</si>
  <si>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</si>
  <si>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</si>
  <si>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</si>
  <si>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</si>
  <si>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</si>
  <si>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</si>
  <si>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</si>
  <si>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</si>
  <si>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</si>
  <si>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</si>
  <si>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</si>
  <si>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</si>
  <si>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</si>
  <si>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</si>
  <si>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</si>
  <si>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</si>
  <si>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</si>
  <si>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</si>
  <si>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</si>
  <si>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</si>
  <si>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</si>
  <si>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</si>
  <si>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</si>
  <si>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</si>
  <si>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</si>
  <si>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</si>
  <si>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</si>
  <si>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</si>
  <si>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</si>
  <si>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</si>
  <si>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</si>
  <si>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</si>
  <si>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</si>
  <si>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</si>
  <si>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</si>
  <si>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</si>
  <si>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</si>
  <si>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</si>
  <si>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</si>
  <si>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</si>
  <si>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</si>
  <si>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</si>
  <si>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</si>
  <si>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</si>
  <si>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</si>
  <si>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</si>
  <si>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</si>
  <si>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</si>
  <si>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</si>
  <si>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</si>
  <si>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</si>
  <si>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</si>
  <si>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</si>
  <si>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</si>
  <si>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</si>
  <si>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</si>
  <si>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</si>
  <si>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</si>
  <si>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</si>
  <si>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</si>
  <si>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</si>
  <si>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</si>
  <si>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</si>
  <si>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</si>
  <si>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</si>
  <si>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</si>
  <si>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</si>
  <si>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</si>
  <si>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</si>
  <si>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</si>
  <si>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</si>
  <si>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</si>
  <si>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</si>
  <si>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</si>
  <si>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</si>
  <si>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</si>
  <si>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</si>
  <si>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</si>
  <si>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</si>
  <si>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</si>
  <si>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</si>
  <si>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</si>
  <si>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</si>
  <si>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</si>
  <si>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</si>
  <si>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</si>
  <si>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</si>
  <si>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</si>
  <si>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</si>
  <si>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</si>
  <si>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</si>
  <si>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</si>
  <si>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</si>
  <si>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</si>
  <si>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</si>
  <si>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</si>
  <si>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</si>
  <si>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</si>
  <si>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</si>
  <si>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</si>
  <si>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</si>
  <si>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</si>
  <si>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</si>
  <si>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</si>
  <si>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</si>
  <si>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</si>
  <si>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</si>
  <si>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</si>
  <si>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</si>
  <si>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</si>
  <si>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</si>
  <si>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</si>
  <si>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</si>
  <si>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</si>
  <si>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</si>
  <si>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</si>
  <si>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</si>
  <si>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</si>
  <si>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</si>
  <si>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</si>
  <si>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</si>
  <si>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</si>
  <si>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</si>
  <si>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</si>
  <si>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</si>
  <si>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</si>
  <si>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</si>
  <si>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</si>
  <si>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</si>
  <si>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</si>
  <si>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</si>
  <si>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</si>
  <si>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</si>
  <si>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</si>
  <si>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</si>
  <si>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</si>
  <si>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</si>
  <si>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</si>
  <si>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</si>
  <si>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</si>
  <si>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</si>
  <si>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</si>
  <si>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</si>
  <si>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</si>
  <si>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</si>
  <si>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</si>
  <si>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</si>
  <si>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</si>
  <si>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</si>
  <si>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</si>
  <si>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</si>
  <si>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</si>
  <si>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</si>
  <si>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</si>
  <si>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</si>
  <si>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</si>
  <si>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</si>
  <si>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</si>
  <si>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</si>
  <si>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</si>
  <si>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</si>
  <si>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</si>
  <si>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</si>
  <si>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</si>
  <si>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</si>
  <si>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</si>
  <si>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</si>
  <si>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</si>
  <si>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</si>
  <si>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</si>
  <si>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</si>
  <si>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</si>
  <si>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</si>
  <si>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</si>
  <si>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</si>
  <si>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</si>
  <si>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</si>
  <si>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</si>
  <si>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</si>
  <si>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</si>
  <si>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</si>
  <si>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</si>
  <si>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</si>
  <si>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</si>
  <si>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</si>
  <si>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</si>
  <si>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</si>
  <si>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</si>
  <si>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</si>
  <si>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</si>
  <si>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</si>
  <si>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</si>
  <si>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</si>
  <si>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</si>
  <si>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</si>
  <si>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</si>
  <si>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</si>
  <si>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</si>
  <si>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</si>
  <si>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</si>
  <si>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</si>
  <si>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</si>
  <si>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</si>
  <si>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</si>
  <si>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</si>
  <si>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</si>
  <si>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</si>
  <si>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</si>
  <si>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</si>
  <si>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</si>
  <si>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</si>
  <si>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</si>
  <si>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</si>
  <si>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</si>
  <si>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</si>
  <si>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</si>
  <si>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</si>
  <si>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</si>
  <si>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</si>
  <si>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</si>
  <si>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</si>
  <si>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</si>
  <si>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</si>
  <si>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</si>
  <si>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</si>
  <si>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</si>
  <si>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</si>
  <si>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</si>
  <si>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</si>
  <si>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</si>
  <si>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</si>
  <si>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</si>
  <si>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</si>
  <si>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</si>
  <si>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</si>
  <si>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</si>
  <si>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</si>
  <si>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</si>
  <si>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</si>
  <si>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</si>
  <si>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</si>
  <si>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</si>
  <si>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</si>
  <si>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</si>
  <si>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</si>
  <si>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</si>
  <si>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</si>
  <si>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</si>
  <si>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</si>
  <si>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</si>
  <si>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</si>
  <si>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</si>
  <si>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</si>
  <si>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</si>
  <si>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</si>
  <si>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</si>
  <si>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</si>
  <si>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</si>
  <si>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</si>
  <si>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</si>
  <si>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</si>
  <si>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</si>
  <si>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</si>
  <si>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</si>
  <si>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</si>
  <si>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</si>
  <si>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</si>
  <si>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</si>
  <si>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</si>
  <si>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</si>
  <si>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</si>
  <si>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</si>
  <si>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</si>
  <si>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</si>
  <si>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</si>
  <si>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</si>
  <si>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</si>
  <si>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</si>
  <si>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</si>
  <si>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</si>
  <si>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</si>
  <si>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</si>
  <si>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</si>
  <si>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</si>
  <si>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</si>
  <si>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</si>
  <si>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</si>
  <si>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</si>
  <si>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</si>
  <si>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</si>
  <si>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</si>
  <si>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</si>
  <si>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</si>
  <si>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</si>
  <si>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</si>
  <si>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</si>
  <si>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</si>
  <si>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</si>
  <si>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</si>
  <si>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</si>
  <si>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</si>
  <si>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</si>
  <si>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</si>
  <si>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</si>
  <si>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</si>
  <si>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</si>
  <si>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</si>
  <si>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</si>
  <si>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</si>
  <si>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</si>
  <si>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</si>
  <si>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</si>
  <si>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</si>
  <si>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</si>
  <si>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</si>
  <si>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</si>
  <si>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</si>
  <si>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</si>
  <si>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</si>
  <si>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</si>
  <si>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</si>
  <si>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</si>
  <si>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</si>
  <si>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</si>
  <si>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</si>
  <si>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</si>
  <si>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</si>
  <si>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</si>
  <si>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</si>
  <si>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</si>
  <si>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</si>
  <si>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</si>
  <si>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</si>
  <si>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</si>
  <si>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</si>
  <si>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</si>
  <si>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</si>
  <si>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</si>
  <si>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</si>
  <si>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</si>
  <si>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</si>
  <si>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</si>
  <si>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</si>
  <si>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</si>
  <si>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</si>
  <si>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</si>
  <si>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</si>
  <si>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</si>
  <si>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</si>
  <si>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</si>
  <si>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</si>
  <si>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</si>
  <si>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</si>
  <si>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</si>
  <si>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</si>
  <si>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</si>
  <si>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</si>
  <si>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</si>
  <si>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</si>
  <si>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</si>
  <si>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</si>
  <si>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</si>
  <si>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</si>
  <si>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</si>
  <si>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</si>
  <si>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</si>
  <si>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</si>
  <si>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</si>
  <si>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</si>
  <si>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</si>
  <si>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</si>
  <si>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</si>
  <si>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</si>
  <si>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</si>
  <si>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</si>
  <si>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</si>
  <si>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</si>
  <si>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</si>
  <si>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</si>
  <si>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</si>
  <si>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</si>
  <si>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</si>
  <si>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</si>
  <si>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</si>
  <si>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</si>
  <si>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</si>
  <si>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</si>
  <si>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</si>
  <si>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</si>
  <si>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</si>
  <si>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</si>
  <si>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</si>
  <si>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</si>
  <si>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</si>
  <si>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</si>
  <si>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</si>
  <si>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</si>
  <si>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</si>
  <si>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</si>
  <si>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</si>
  <si>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</si>
  <si>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</si>
  <si>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</si>
  <si>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</si>
  <si>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</si>
  <si>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</si>
  <si>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</si>
  <si>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</si>
  <si>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</si>
  <si>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</si>
  <si>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</si>
  <si>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</si>
  <si>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</si>
  <si>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</si>
  <si>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</si>
  <si>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</si>
  <si>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</si>
  <si>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</si>
  <si>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</si>
  <si>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</si>
  <si>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</si>
  <si>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</si>
  <si>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</si>
  <si>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</si>
  <si>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</si>
  <si>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</si>
  <si>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</si>
  <si>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</si>
  <si>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</si>
  <si>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</si>
  <si>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</si>
  <si>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</si>
  <si>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</si>
  <si>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</si>
  <si>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</si>
  <si>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</si>
  <si>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</si>
  <si>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</si>
  <si>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</si>
  <si>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</si>
  <si>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</si>
  <si>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</si>
  <si>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</si>
  <si>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</si>
  <si>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</si>
  <si>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</si>
  <si>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</si>
  <si>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</si>
  <si>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</si>
  <si>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</si>
  <si>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</si>
  <si>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</si>
  <si>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</si>
  <si>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</si>
  <si>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</si>
  <si>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</si>
  <si>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</si>
  <si>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</si>
  <si>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</si>
  <si>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</si>
  <si>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</si>
  <si>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</si>
  <si>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</si>
  <si>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</si>
  <si>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</si>
  <si>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</si>
  <si>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</si>
  <si>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</si>
  <si>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</si>
  <si>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</si>
  <si>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</si>
  <si>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</si>
  <si>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</si>
  <si>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</si>
  <si>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</si>
  <si>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</si>
  <si>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</si>
  <si>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</si>
  <si>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</si>
  <si>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</si>
  <si>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</si>
  <si>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</si>
  <si>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</si>
  <si>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</si>
  <si>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</si>
  <si>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</si>
  <si>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</si>
  <si>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</si>
  <si>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</si>
  <si>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</si>
  <si>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</si>
  <si>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</si>
  <si>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</si>
  <si>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</si>
  <si>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</si>
  <si>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</si>
  <si>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</si>
  <si>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</si>
  <si>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</si>
  <si>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</si>
  <si>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</si>
  <si>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</si>
  <si>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</si>
  <si>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</si>
  <si>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</si>
  <si>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</si>
  <si>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</si>
  <si>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</si>
  <si>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</si>
  <si>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</si>
  <si>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</si>
  <si>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</si>
  <si>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</si>
  <si>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</si>
  <si>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</si>
  <si>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</si>
  <si>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</si>
  <si>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</si>
  <si>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</si>
  <si>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</si>
  <si>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</si>
  <si>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</si>
  <si>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</si>
  <si>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</si>
  <si>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</si>
  <si>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</si>
  <si>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</si>
  <si>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</si>
  <si>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</si>
  <si>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</si>
  <si>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</si>
  <si>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</si>
  <si>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</si>
  <si>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</si>
  <si>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</si>
  <si>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</si>
  <si>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</si>
  <si>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</si>
  <si>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</si>
  <si>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</si>
  <si>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</si>
  <si>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</si>
  <si>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</si>
  <si>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</si>
  <si>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</si>
  <si>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</si>
  <si>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</si>
  <si>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</si>
  <si>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</si>
  <si>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</si>
  <si>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</si>
  <si>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</si>
  <si>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</si>
  <si>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</si>
  <si>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</si>
  <si>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</si>
  <si>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</si>
  <si>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</si>
  <si>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</si>
  <si>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</si>
  <si>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</si>
  <si>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</si>
  <si>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</si>
  <si>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</si>
  <si>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</si>
  <si>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</si>
  <si>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</si>
  <si>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</si>
  <si>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</si>
  <si>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</si>
  <si>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</si>
  <si>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</si>
  <si>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</si>
  <si>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</si>
  <si>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</si>
  <si>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</si>
  <si>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</si>
  <si>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</si>
  <si>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</si>
  <si>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</si>
  <si>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</si>
  <si>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</si>
  <si>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</si>
  <si>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</si>
  <si>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</si>
  <si>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</si>
  <si>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</si>
  <si>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</si>
  <si>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</si>
  <si>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</si>
  <si>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</si>
  <si>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</si>
  <si>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</si>
  <si>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</si>
  <si>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</si>
  <si>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</si>
  <si>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</si>
  <si>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</si>
  <si>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</si>
  <si>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</si>
  <si>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</si>
  <si>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</si>
  <si>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</si>
  <si>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</si>
  <si>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</si>
  <si>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</si>
  <si>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</si>
  <si>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</si>
  <si>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</si>
  <si>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</si>
  <si>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</si>
  <si>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</si>
  <si>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</si>
  <si>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</si>
  <si>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</si>
  <si>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</si>
  <si>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</si>
  <si>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</si>
  <si>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</si>
  <si>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</si>
  <si>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</si>
  <si>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</si>
  <si>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</si>
  <si>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</si>
  <si>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</si>
  <si>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</si>
  <si>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</si>
  <si>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</si>
  <si>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</si>
  <si>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</si>
  <si>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</si>
  <si>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</si>
  <si>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</si>
  <si>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</si>
  <si>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</si>
  <si>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</si>
  <si>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</si>
  <si>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</si>
  <si>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</si>
  <si>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</si>
  <si>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</si>
  <si>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</si>
  <si>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</si>
  <si>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</si>
  <si>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</si>
  <si>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</si>
  <si>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</si>
  <si>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</si>
  <si>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</si>
  <si>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</si>
  <si>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</si>
  <si>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</si>
  <si>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</si>
  <si>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</si>
  <si>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</si>
  <si>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</si>
  <si>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</si>
  <si>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</si>
  <si>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</si>
  <si>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</si>
  <si>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</si>
  <si>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</si>
  <si>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</si>
  <si>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</si>
  <si>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</si>
  <si>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</si>
  <si>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</si>
  <si>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</si>
  <si>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</si>
  <si>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</si>
  <si>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</si>
  <si>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</si>
  <si>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</si>
  <si>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</si>
  <si>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</si>
  <si>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</si>
  <si>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</si>
  <si>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</si>
  <si>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</si>
  <si>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</si>
  <si>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</si>
  <si>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</si>
  <si>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</si>
  <si>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</si>
  <si>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</si>
  <si>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</si>
  <si>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</si>
  <si>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</si>
  <si>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</si>
  <si>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</si>
  <si>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</si>
  <si>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</si>
  <si>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</si>
  <si>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</si>
  <si>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</si>
  <si>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</si>
  <si>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</si>
  <si>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</si>
  <si>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</si>
  <si>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</si>
  <si>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</si>
  <si>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</si>
  <si>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</si>
  <si>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</si>
  <si>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</si>
  <si>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</si>
  <si>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</si>
  <si>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</si>
  <si>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</si>
  <si>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</si>
  <si>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</si>
  <si>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</si>
  <si>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</si>
  <si>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</si>
  <si>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</si>
  <si>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</si>
  <si>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</si>
  <si>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</si>
  <si>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</si>
  <si>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</si>
  <si>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</si>
  <si>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</si>
  <si>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</si>
  <si>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</si>
  <si>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</si>
  <si>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</si>
  <si>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</si>
  <si>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</si>
  <si>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</si>
  <si>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</si>
  <si>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</si>
  <si>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</si>
  <si>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</si>
  <si>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</si>
  <si>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</si>
  <si>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</si>
  <si>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</si>
  <si>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</si>
  <si>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</si>
  <si>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</si>
  <si>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</si>
  <si>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</si>
  <si>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</si>
  <si>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</si>
  <si>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</si>
  <si>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</si>
  <si>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</si>
  <si>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</si>
  <si>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</si>
  <si>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</si>
  <si>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</si>
  <si>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</si>
  <si>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</si>
  <si>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</si>
  <si>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</si>
  <si>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</si>
  <si>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</si>
  <si>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</si>
  <si>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</si>
  <si>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</si>
  <si>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</si>
  <si>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</si>
  <si>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</si>
  <si>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</si>
  <si>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</si>
  <si>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</si>
  <si>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</si>
  <si>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</si>
  <si>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</si>
  <si>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</si>
  <si>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</si>
  <si>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</si>
  <si>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</si>
  <si>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</si>
  <si>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</si>
  <si>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</si>
  <si>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</si>
  <si>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</si>
  <si>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</si>
  <si>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</si>
  <si>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</si>
  <si>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</si>
  <si>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</si>
  <si>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</si>
  <si>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</si>
  <si>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</si>
  <si>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</si>
  <si>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</si>
  <si>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</si>
  <si>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</si>
  <si>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</si>
  <si>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</si>
  <si>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</si>
  <si>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</si>
  <si>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</si>
  <si>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</si>
  <si>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</si>
  <si>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</si>
  <si>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</si>
  <si>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</si>
  <si>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</si>
  <si>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</si>
  <si>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</si>
  <si>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</si>
  <si>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</si>
  <si>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</si>
  <si>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</si>
  <si>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</si>
  <si>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</si>
  <si>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</si>
  <si>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</si>
  <si>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</si>
  <si>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</si>
  <si>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</si>
  <si>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</si>
  <si>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</si>
  <si>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</si>
  <si>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</si>
  <si>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</si>
  <si>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</si>
  <si>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</si>
  <si>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</si>
  <si>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</si>
  <si>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</si>
  <si>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</si>
  <si>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</si>
  <si>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</si>
  <si>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</si>
  <si>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</si>
  <si>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</si>
  <si>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</si>
  <si>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</si>
  <si>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</si>
  <si>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</si>
  <si>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</si>
  <si>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</si>
  <si>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</si>
  <si>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</si>
  <si>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</si>
  <si>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</si>
  <si>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</si>
  <si>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</si>
  <si>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</si>
  <si>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</si>
  <si>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</si>
  <si>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</si>
  <si>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</si>
  <si>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</si>
  <si>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</si>
  <si>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</si>
  <si>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</si>
  <si>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</si>
  <si>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</si>
  <si>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</si>
  <si>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</si>
  <si>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</si>
  <si>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</si>
  <si>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</si>
  <si>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</si>
  <si>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</si>
  <si>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</si>
  <si>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</si>
  <si>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</si>
  <si>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</si>
  <si>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</si>
  <si>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</si>
  <si>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</si>
  <si>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</si>
  <si>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</si>
  <si>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</si>
  <si>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</si>
  <si>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</si>
  <si>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</si>
  <si>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</si>
  <si>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</si>
  <si>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</si>
  <si>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</si>
  <si>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</si>
  <si>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</si>
  <si>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</si>
  <si>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</si>
  <si>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</si>
  <si>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</si>
  <si>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</si>
  <si>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</si>
  <si>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</si>
  <si>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</si>
  <si>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</si>
  <si>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</si>
  <si>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</si>
  <si>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</si>
  <si>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</si>
  <si>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</si>
  <si>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</si>
  <si>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</si>
  <si>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</si>
  <si>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</si>
  <si>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</si>
  <si>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</si>
  <si>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</si>
  <si>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</si>
  <si>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</si>
  <si>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</si>
  <si>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</si>
  <si>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</si>
  <si>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</si>
  <si>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</si>
  <si>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</si>
  <si>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</si>
  <si>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</si>
  <si>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</si>
  <si>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</si>
  <si>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</si>
  <si>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</si>
  <si>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</si>
  <si>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</si>
  <si>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</si>
  <si>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</si>
  <si>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</si>
  <si>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</si>
  <si>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</si>
  <si>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</si>
  <si>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</si>
  <si>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</si>
  <si>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</si>
  <si>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</si>
  <si>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</si>
  <si>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</si>
  <si>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</si>
  <si>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</si>
  <si>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</si>
  <si>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</si>
  <si>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</si>
  <si>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</si>
  <si>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</si>
  <si>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</si>
  <si>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</si>
  <si>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</si>
  <si>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</si>
  <si>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</si>
  <si>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</si>
  <si>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</si>
  <si>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</si>
  <si>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</si>
  <si>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</si>
  <si>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</si>
  <si>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</si>
  <si>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</si>
  <si>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</si>
  <si>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</si>
  <si>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</si>
  <si>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</si>
  <si>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</si>
  <si>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</si>
  <si>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</si>
  <si>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</si>
  <si>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</si>
  <si>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</si>
  <si>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</si>
  <si>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</si>
  <si>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</si>
  <si>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</si>
  <si>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</si>
  <si>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</si>
  <si>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</si>
  <si>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</si>
  <si>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</si>
  <si>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</si>
  <si>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</si>
  <si>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</si>
  <si>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</si>
  <si>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</si>
  <si>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</si>
  <si>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</si>
  <si>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</si>
  <si>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</si>
  <si>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</si>
  <si>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</si>
  <si>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</si>
  <si>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</si>
  <si>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</si>
  <si>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</si>
  <si>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</si>
  <si>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</si>
  <si>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</si>
  <si>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</si>
  <si>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</si>
  <si>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</si>
  <si>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</si>
  <si>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</si>
  <si>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</si>
  <si>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</si>
  <si>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</si>
  <si>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</si>
  <si>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</si>
  <si>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</si>
  <si>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</si>
  <si>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</si>
  <si>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</si>
  <si>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</si>
  <si>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</si>
  <si>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</si>
  <si>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</si>
  <si>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</si>
  <si>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</si>
  <si>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</si>
  <si>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</si>
  <si>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</si>
  <si>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</si>
  <si>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</si>
  <si>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</si>
  <si>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</si>
  <si>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</si>
  <si>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</si>
  <si>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</si>
  <si>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</si>
  <si>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</si>
  <si>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</si>
  <si>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</si>
  <si>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</si>
  <si>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</si>
  <si>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</si>
  <si>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</si>
  <si>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</si>
  <si>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</si>
  <si>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</si>
  <si>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</si>
  <si>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</si>
  <si>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</si>
  <si>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</si>
  <si>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</si>
  <si>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</si>
  <si>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</si>
  <si>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</si>
  <si>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</si>
  <si>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</si>
  <si>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</si>
  <si>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</si>
  <si>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</si>
  <si>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</si>
  <si>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</si>
  <si>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</si>
  <si>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</si>
  <si>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</si>
  <si>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</si>
  <si>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</si>
  <si>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</si>
  <si>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</si>
  <si>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</si>
  <si>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</si>
  <si>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</si>
  <si>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</si>
  <si>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</si>
  <si>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</si>
  <si>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</si>
  <si>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</si>
  <si>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</si>
  <si>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</si>
  <si>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</si>
  <si>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</si>
  <si>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</si>
  <si>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</si>
  <si>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</si>
  <si>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</si>
  <si>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</si>
  <si>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</si>
  <si>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</si>
  <si>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</si>
  <si>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</si>
  <si>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</si>
  <si>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</si>
  <si>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</si>
  <si>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</si>
  <si>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</si>
  <si>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</si>
  <si>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</si>
  <si>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</si>
  <si>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</si>
  <si>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</si>
  <si>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</si>
  <si>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</si>
  <si>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</si>
  <si>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</si>
  <si>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</si>
  <si>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</si>
  <si>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</si>
  <si>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</si>
  <si>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</si>
  <si>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</si>
  <si>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</si>
  <si>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</si>
  <si>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</si>
  <si>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</si>
  <si>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</si>
  <si>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</si>
  <si>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</si>
  <si>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</si>
  <si>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</si>
  <si>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</si>
  <si>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</si>
  <si>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</si>
  <si>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</si>
  <si>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</si>
  <si>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</si>
  <si>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</si>
  <si>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</si>
  <si>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</si>
  <si>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</si>
  <si>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</si>
  <si>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</si>
  <si>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</si>
  <si>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</si>
  <si>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</si>
  <si>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</si>
  <si>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</si>
  <si>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</si>
  <si>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</si>
  <si>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</si>
  <si>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</si>
  <si>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</si>
  <si>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</si>
  <si>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</si>
  <si>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</si>
  <si>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</si>
  <si>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</si>
  <si>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</si>
  <si>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</si>
  <si>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</si>
  <si>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</si>
  <si>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</si>
  <si>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</si>
  <si>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</si>
  <si>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</si>
  <si>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</si>
  <si>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</si>
  <si>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</si>
  <si>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</si>
  <si>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</si>
  <si>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</si>
  <si>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</si>
  <si>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</si>
  <si>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</si>
  <si>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</si>
  <si>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</si>
  <si>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</si>
  <si>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</si>
  <si>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</si>
  <si>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</si>
  <si>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</si>
  <si>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</si>
  <si>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</si>
  <si>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</si>
  <si>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</si>
  <si>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</si>
  <si>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</si>
  <si>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</si>
  <si>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</si>
  <si>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</si>
  <si>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</si>
  <si>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</si>
  <si>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</si>
  <si>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</si>
  <si>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</si>
  <si>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</si>
  <si>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</si>
  <si>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</si>
  <si>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</si>
  <si>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</si>
  <si>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</si>
  <si>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</si>
  <si>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</si>
  <si>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</si>
  <si>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</si>
  <si>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</si>
  <si>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</si>
  <si>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</si>
  <si>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</si>
  <si>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</si>
  <si>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</si>
  <si>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</si>
  <si>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</si>
  <si>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</si>
  <si>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</si>
  <si>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</si>
  <si>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</si>
  <si>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</si>
  <si>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</si>
  <si>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</si>
  <si>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</si>
  <si>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</si>
  <si>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</si>
  <si>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</si>
  <si>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</si>
  <si>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</si>
  <si>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</si>
  <si>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</si>
  <si>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</si>
  <si>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</si>
  <si>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</si>
  <si>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</si>
  <si>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</si>
  <si>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</si>
  <si>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</si>
  <si>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</si>
  <si>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</si>
  <si>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</si>
  <si>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</si>
  <si>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</si>
  <si>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</si>
  <si>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</si>
  <si>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</si>
  <si>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</si>
  <si>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</si>
  <si>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</si>
  <si>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</si>
  <si>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</si>
  <si>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</si>
  <si>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</si>
  <si>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</si>
  <si>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</si>
  <si>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</si>
  <si>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</si>
  <si>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</si>
  <si>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</si>
  <si>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</si>
  <si>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</si>
  <si>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</si>
  <si>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</si>
  <si>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</si>
  <si>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</si>
  <si>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</si>
  <si>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</si>
  <si>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</si>
  <si>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</si>
  <si>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</si>
  <si>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</si>
  <si>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</si>
  <si>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</si>
  <si>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</si>
  <si>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</si>
  <si>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</si>
  <si>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</si>
  <si>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</si>
  <si>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</si>
  <si>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</si>
  <si>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</si>
  <si>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</si>
  <si>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</si>
  <si>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</si>
  <si>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</si>
  <si>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</si>
  <si>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</si>
  <si>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</si>
  <si>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</si>
  <si>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</si>
  <si>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</si>
  <si>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</si>
  <si>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</si>
  <si>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</si>
  <si>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</si>
  <si>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</si>
  <si>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</si>
  <si>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</si>
  <si>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</si>
  <si>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</si>
  <si>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</si>
  <si>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</si>
  <si>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</si>
  <si>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</si>
  <si>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</si>
  <si>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</si>
  <si>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</si>
  <si>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</si>
  <si>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</si>
  <si>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</si>
  <si>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</si>
  <si>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</si>
  <si>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</si>
  <si>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</si>
  <si>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</si>
  <si>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</si>
  <si>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</si>
  <si>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</si>
  <si>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</si>
  <si>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</si>
  <si>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</si>
  <si>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</si>
  <si>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</si>
  <si>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</si>
  <si>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</si>
  <si>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</si>
  <si>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</si>
  <si>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</si>
  <si>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</si>
  <si>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</si>
  <si>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</si>
  <si>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</si>
  <si>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</si>
  <si>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</si>
  <si>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</si>
  <si>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</si>
  <si>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</si>
  <si>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</si>
  <si>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</si>
  <si>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</si>
  <si>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</si>
  <si>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</si>
  <si>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</si>
  <si>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</si>
  <si>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</si>
  <si>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</si>
  <si>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</si>
  <si>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</si>
  <si>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</si>
  <si>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</si>
  <si>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</si>
  <si>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</si>
  <si>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</si>
  <si>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</si>
  <si>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</si>
  <si>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</si>
  <si>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</si>
  <si>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</si>
  <si>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</si>
  <si>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</si>
  <si>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</si>
  <si>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</si>
  <si>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</si>
  <si>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</si>
  <si>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</si>
  <si>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</si>
  <si>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</si>
  <si>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</si>
  <si>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</si>
  <si>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</si>
  <si>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</si>
  <si>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</si>
  <si>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</si>
  <si>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</si>
  <si>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</si>
  <si>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</si>
  <si>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</si>
  <si>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</si>
  <si>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</si>
  <si>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</si>
  <si>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</si>
  <si>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</si>
  <si>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</si>
  <si>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</si>
  <si>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</si>
  <si>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</si>
  <si>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</si>
  <si>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</si>
  <si>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</si>
  <si>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</si>
  <si>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</si>
  <si>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</si>
  <si>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</si>
  <si>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</si>
  <si>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</si>
  <si>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</si>
  <si>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</si>
  <si>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</si>
  <si>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</si>
  <si>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</si>
  <si>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</si>
  <si>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</si>
  <si>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</si>
  <si>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</si>
  <si>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</si>
  <si>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</si>
  <si>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</si>
  <si>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</si>
  <si>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</si>
  <si>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</si>
  <si>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</si>
  <si>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</si>
  <si>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</si>
  <si>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</si>
  <si>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</si>
  <si>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</si>
  <si>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</si>
  <si>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</si>
  <si>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</si>
  <si>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</si>
  <si>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</si>
  <si>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</si>
  <si>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</si>
  <si>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</si>
  <si>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</si>
  <si>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</si>
  <si>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</si>
  <si>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</si>
  <si>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</si>
  <si>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</si>
  <si>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</si>
  <si>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</si>
  <si>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</si>
  <si>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</si>
  <si>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</si>
  <si>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</si>
  <si>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</si>
  <si>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</si>
  <si>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</si>
  <si>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</si>
  <si>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</si>
  <si>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</si>
  <si>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</si>
  <si>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</si>
  <si>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</si>
  <si>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</si>
  <si>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</si>
  <si>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</si>
  <si>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</si>
  <si>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</si>
  <si>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</si>
  <si>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</si>
  <si>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</si>
  <si>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</si>
  <si>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</si>
  <si>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</si>
  <si>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</si>
  <si>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</si>
  <si>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</si>
  <si>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</si>
  <si>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</si>
  <si>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</si>
  <si>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</si>
  <si>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</si>
  <si>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</si>
  <si>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</si>
  <si>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</si>
  <si>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</si>
  <si>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</si>
  <si>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</si>
  <si>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</si>
  <si>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</si>
  <si>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</si>
  <si>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</si>
  <si>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</si>
  <si>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</si>
  <si>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</si>
  <si>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</si>
  <si>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</si>
  <si>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</si>
  <si>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</si>
  <si>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</si>
  <si>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</si>
  <si>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</si>
  <si>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</si>
  <si>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</si>
  <si>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</si>
  <si>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</si>
  <si>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</si>
  <si>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</si>
  <si>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</si>
  <si>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</si>
  <si>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</si>
  <si>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</si>
  <si>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</si>
  <si>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</si>
  <si>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</si>
  <si>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</si>
  <si>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</si>
  <si>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</si>
  <si>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</si>
  <si>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</si>
  <si>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</si>
  <si>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</si>
  <si>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</si>
  <si>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</si>
  <si>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</si>
  <si>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</si>
  <si>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</si>
  <si>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</si>
  <si>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</si>
  <si>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</si>
  <si>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</si>
  <si>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</si>
  <si>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</si>
  <si>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</si>
  <si>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</si>
  <si>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</si>
  <si>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</si>
  <si>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</si>
  <si>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</si>
  <si>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</si>
  <si>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</si>
  <si>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</si>
  <si>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</si>
  <si>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</si>
  <si>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</si>
  <si>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</si>
  <si>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</si>
  <si>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</si>
  <si>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</si>
  <si>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</si>
  <si>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</si>
  <si>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</si>
  <si>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</si>
  <si>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</si>
  <si>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</si>
  <si>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</si>
  <si>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</si>
  <si>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</si>
  <si>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</si>
  <si>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</si>
  <si>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</si>
  <si>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</si>
  <si>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</si>
  <si>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</si>
  <si>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</si>
  <si>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</si>
  <si>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</si>
  <si>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</si>
  <si>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</si>
  <si>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</si>
  <si>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</si>
  <si>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</si>
  <si>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</si>
  <si>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</si>
  <si>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</si>
  <si>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</si>
  <si>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</si>
  <si>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</si>
  <si>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</si>
  <si>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</si>
  <si>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</si>
  <si>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</si>
  <si>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</si>
  <si>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</si>
  <si>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</si>
  <si>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</si>
  <si>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</si>
  <si>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</si>
  <si>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</si>
  <si>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</si>
  <si>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</si>
  <si>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</si>
  <si>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</si>
  <si>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</si>
  <si>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</si>
  <si>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</si>
  <si>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</si>
  <si>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</si>
  <si>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</si>
  <si>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</si>
  <si>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</si>
  <si>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</si>
  <si>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</si>
  <si>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</si>
  <si>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</si>
  <si>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</si>
  <si>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</si>
  <si>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</si>
  <si>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</si>
  <si>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</si>
  <si>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</si>
  <si>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</si>
  <si>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</si>
  <si>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</si>
  <si>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</si>
  <si>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</si>
  <si>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</si>
  <si>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</si>
  <si>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</si>
  <si>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</si>
  <si>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</si>
  <si>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</si>
  <si>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</si>
  <si>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</si>
  <si>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</si>
  <si>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</si>
  <si>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</si>
  <si>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</si>
  <si>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</si>
  <si>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</si>
  <si>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</si>
  <si>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</si>
  <si>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</si>
  <si>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</si>
  <si>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</si>
  <si>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</si>
  <si>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</si>
  <si>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</si>
  <si>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</si>
  <si>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</si>
  <si>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</si>
  <si>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</si>
  <si>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</si>
  <si>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</si>
  <si>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</si>
  <si>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</si>
  <si>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</si>
  <si>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</si>
  <si>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</si>
  <si>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</si>
  <si>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</si>
  <si>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</si>
  <si>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</si>
  <si>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</si>
  <si>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</si>
  <si>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</si>
  <si>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</si>
  <si>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</si>
  <si>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</si>
  <si>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</si>
  <si>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</si>
  <si>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</si>
  <si>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</si>
  <si>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</si>
  <si>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</si>
  <si>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</si>
  <si>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</si>
  <si>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</si>
  <si>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</si>
  <si>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</si>
  <si>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</si>
  <si>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</si>
  <si>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</si>
  <si>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</si>
  <si>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</si>
  <si>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</si>
  <si>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</si>
  <si>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</si>
  <si>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</si>
  <si>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</si>
  <si>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</si>
  <si>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</si>
  <si>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</si>
  <si>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</si>
  <si>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</si>
  <si>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</si>
  <si>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</si>
  <si>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</si>
  <si>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</si>
  <si>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</si>
  <si>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</si>
  <si>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</si>
  <si>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</si>
  <si>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</si>
  <si>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</si>
  <si>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</si>
  <si>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</si>
  <si>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</si>
  <si>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</si>
  <si>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</si>
  <si>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</si>
  <si>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</si>
  <si>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</si>
  <si>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</si>
  <si>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</si>
  <si>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</si>
  <si>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</si>
  <si>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</si>
  <si>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</si>
  <si>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</si>
  <si>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</si>
  <si>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</si>
  <si>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</si>
  <si>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</si>
  <si>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</si>
  <si>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</si>
  <si>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</si>
  <si>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</si>
  <si>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</si>
  <si>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</si>
  <si>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</si>
  <si>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</si>
  <si>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</si>
  <si>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</si>
  <si>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</si>
  <si>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</si>
  <si>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</si>
  <si>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</si>
  <si>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</si>
  <si>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</si>
  <si>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</si>
  <si>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</si>
  <si>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</si>
  <si>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</si>
  <si>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</si>
  <si>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</si>
  <si>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</si>
  <si>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</si>
  <si>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</si>
  <si>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</si>
  <si>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</si>
  <si>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</si>
  <si>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</si>
  <si>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</si>
  <si>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</si>
  <si>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</si>
  <si>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</si>
  <si>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</si>
  <si>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</si>
  <si>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</si>
  <si>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</si>
  <si>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</si>
  <si>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</si>
  <si>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</si>
  <si>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</si>
  <si>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</si>
  <si>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</si>
  <si>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</si>
  <si>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</si>
  <si>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</si>
  <si>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</si>
  <si>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</si>
  <si>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</si>
  <si>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</si>
  <si>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</si>
  <si>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</si>
  <si>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</si>
  <si>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</si>
  <si>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</si>
  <si>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</si>
  <si>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</si>
  <si>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</si>
  <si>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</si>
  <si>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</si>
  <si>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</si>
  <si>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</si>
  <si>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</si>
  <si>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</si>
  <si>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</si>
  <si>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</si>
  <si>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</si>
  <si>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</si>
  <si>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</si>
  <si>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</si>
  <si>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</si>
  <si>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</si>
  <si>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</si>
  <si>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</si>
  <si>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</si>
  <si>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</si>
  <si>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</si>
  <si>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</si>
  <si>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</si>
  <si>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</si>
  <si>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</si>
  <si>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</si>
  <si>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</si>
  <si>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</si>
  <si>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</si>
  <si>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</si>
  <si>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</si>
  <si>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</si>
  <si>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</si>
  <si>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</si>
  <si>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</si>
  <si>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</si>
  <si>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</si>
  <si>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</si>
  <si>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</si>
  <si>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</si>
  <si>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</si>
  <si>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</si>
  <si>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</si>
  <si>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</si>
  <si>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</si>
  <si>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</si>
  <si>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</si>
  <si>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</si>
  <si>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</si>
  <si>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</si>
  <si>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</si>
  <si>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</si>
  <si>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</si>
  <si>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</si>
  <si>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</si>
  <si>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</si>
  <si>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</si>
  <si>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</si>
  <si>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</si>
  <si>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</si>
  <si>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</si>
  <si>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</si>
  <si>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</si>
  <si>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</si>
  <si>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</si>
  <si>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</si>
  <si>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</si>
  <si>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</si>
  <si>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</si>
  <si>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</si>
  <si>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</si>
  <si>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</si>
  <si>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</si>
  <si>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</si>
  <si>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</si>
  <si>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</si>
  <si>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</si>
  <si>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</si>
  <si>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</si>
  <si>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</si>
  <si>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</si>
  <si>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</si>
  <si>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</si>
  <si>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</si>
  <si>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</si>
  <si>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</si>
  <si>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</si>
  <si>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</si>
  <si>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</si>
  <si>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</si>
  <si>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</si>
  <si>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</si>
  <si>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</si>
  <si>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</si>
  <si>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</si>
  <si>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</si>
  <si>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</si>
  <si>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</si>
  <si>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</si>
  <si>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</si>
  <si>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</si>
  <si>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</si>
  <si>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</si>
  <si>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</si>
  <si>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</si>
  <si>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</si>
  <si>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</si>
  <si>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</si>
  <si>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</si>
  <si>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</si>
  <si>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</si>
  <si>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</si>
  <si>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</si>
  <si>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</si>
  <si>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</si>
  <si>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</si>
  <si>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</si>
  <si>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</si>
  <si>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</si>
  <si>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</si>
  <si>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</si>
  <si>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</si>
  <si>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</si>
  <si>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</si>
  <si>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</si>
  <si>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</si>
  <si>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</si>
  <si>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</si>
  <si>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</si>
  <si>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</si>
  <si>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</si>
  <si>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</si>
  <si>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</si>
  <si>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</si>
  <si>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</si>
  <si>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</si>
  <si>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</si>
  <si>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</si>
  <si>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</si>
  <si>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</si>
  <si>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</si>
  <si>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</si>
  <si>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</si>
  <si>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</si>
  <si>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</si>
  <si>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</si>
  <si>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</si>
  <si>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</si>
  <si>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</si>
  <si>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</si>
  <si>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</si>
  <si>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</si>
  <si>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</si>
  <si>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</si>
  <si>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</si>
  <si>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</si>
  <si>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</si>
  <si>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</si>
  <si>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</si>
  <si>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</si>
  <si>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</si>
  <si>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</si>
  <si>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</si>
  <si>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</si>
  <si>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</si>
  <si>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</si>
  <si>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</si>
  <si>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</si>
  <si>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</si>
  <si>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</si>
  <si>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</si>
  <si>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</si>
  <si>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</si>
  <si>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</si>
  <si>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</si>
  <si>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</si>
  <si>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</si>
  <si>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</si>
  <si>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</si>
  <si>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</si>
  <si>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</si>
  <si>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</si>
  <si>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</si>
  <si>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</si>
  <si>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</si>
  <si>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</si>
  <si>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</si>
  <si>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</si>
  <si>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</si>
  <si>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</si>
  <si>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</si>
  <si>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</si>
  <si>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</si>
  <si>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</si>
  <si>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</si>
  <si>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</si>
  <si>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</si>
  <si>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</si>
  <si>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</si>
  <si>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</si>
  <si>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</si>
  <si>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</si>
  <si>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</si>
  <si>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</si>
  <si>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</si>
  <si>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</si>
  <si>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</si>
  <si>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</si>
  <si>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</si>
  <si>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</si>
  <si>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</si>
  <si>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</si>
  <si>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</si>
  <si>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</si>
  <si>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</si>
  <si>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</si>
  <si>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</si>
  <si>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</si>
  <si>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</si>
  <si>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</si>
  <si>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</si>
  <si>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</si>
  <si>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</si>
  <si>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</si>
  <si>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</si>
  <si>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</si>
  <si>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</si>
  <si>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</si>
  <si>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</si>
  <si>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</si>
  <si>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</si>
  <si>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</si>
  <si>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</si>
  <si>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</si>
  <si>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</si>
  <si>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</si>
  <si>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</si>
  <si>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</si>
  <si>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</si>
  <si>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</si>
  <si>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</si>
  <si>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</si>
  <si>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</si>
  <si>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</si>
  <si>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</si>
  <si>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</si>
  <si>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</si>
  <si>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</si>
  <si>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</si>
  <si>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</si>
  <si>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</si>
  <si>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</si>
  <si>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</si>
  <si>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</si>
  <si>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</si>
  <si>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</si>
  <si>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</si>
  <si>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</si>
  <si>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</si>
  <si>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</si>
  <si>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</si>
  <si>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</si>
  <si>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</si>
  <si>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</si>
  <si>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</si>
  <si>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</si>
  <si>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</si>
  <si>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</si>
  <si>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</si>
  <si>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</si>
  <si>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</si>
  <si>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</si>
  <si>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</si>
  <si>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</si>
  <si>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</si>
  <si>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</si>
  <si>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</si>
  <si>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</si>
  <si>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</si>
  <si>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</si>
  <si>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</si>
  <si>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</si>
  <si>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</si>
  <si>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</si>
  <si>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</si>
  <si>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</si>
  <si>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</si>
  <si>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</si>
  <si>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</si>
  <si>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</si>
  <si>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</si>
  <si>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</si>
  <si>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</si>
  <si>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</si>
  <si>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</si>
  <si>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</si>
  <si>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</si>
  <si>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</si>
  <si>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</si>
  <si>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</si>
  <si>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</si>
  <si>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</si>
  <si>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</si>
  <si>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</si>
  <si>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</si>
  <si>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</si>
  <si>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</si>
  <si>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</si>
  <si>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</si>
  <si>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</si>
  <si>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</si>
  <si>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</si>
  <si>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</si>
  <si>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</si>
  <si>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</si>
  <si>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</si>
  <si>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</si>
  <si>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</si>
  <si>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</si>
  <si>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</si>
  <si>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</si>
  <si>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</si>
  <si>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</si>
  <si>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</si>
  <si>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</si>
  <si>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</si>
  <si>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</si>
  <si>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</si>
  <si>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</si>
  <si>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</si>
  <si>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</si>
  <si>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</si>
  <si>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</si>
  <si>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</si>
  <si>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</si>
  <si>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</si>
  <si>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</si>
  <si>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</si>
  <si>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</si>
  <si>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</si>
  <si>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</si>
  <si>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</si>
  <si>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</si>
  <si>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</si>
  <si>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</si>
  <si>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</si>
  <si>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</si>
  <si>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</si>
  <si>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</si>
  <si>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</si>
  <si>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</si>
  <si>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</si>
  <si>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</si>
  <si>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</si>
  <si>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</si>
  <si>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</si>
  <si>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</si>
  <si>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</si>
  <si>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</si>
  <si>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</si>
  <si>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</si>
  <si>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</si>
  <si>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</si>
  <si>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</si>
  <si>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</si>
  <si>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</si>
  <si>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</si>
  <si>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</si>
  <si>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</si>
  <si>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</si>
  <si>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</si>
  <si>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</si>
  <si>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</si>
  <si>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</si>
  <si>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</si>
  <si>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</si>
  <si>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</si>
  <si>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</si>
  <si>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</si>
  <si>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</si>
  <si>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</si>
  <si>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</si>
  <si>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</si>
  <si>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</si>
  <si>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</si>
  <si>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</si>
  <si>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</si>
  <si>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</si>
  <si>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</si>
  <si>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</si>
  <si>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</si>
  <si>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</si>
  <si>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</si>
  <si>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</si>
  <si>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</si>
  <si>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</si>
  <si>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</si>
  <si>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</si>
  <si>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</si>
  <si>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</si>
  <si>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</si>
  <si>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</si>
  <si>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</si>
  <si>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</si>
  <si>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</si>
  <si>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</si>
  <si>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</si>
  <si>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</si>
  <si>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</si>
  <si>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</si>
  <si>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</si>
  <si>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</si>
  <si>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</si>
  <si>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</si>
  <si>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</si>
  <si>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</si>
  <si>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</si>
  <si>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</si>
  <si>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</si>
  <si>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</si>
  <si>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</si>
  <si>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</si>
  <si>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</si>
  <si>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</si>
  <si>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</si>
  <si>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</si>
  <si>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</si>
  <si>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</si>
  <si>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</si>
  <si>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</si>
  <si>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</si>
  <si>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</si>
  <si>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</si>
  <si>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</si>
  <si>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</si>
  <si>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</si>
  <si>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</si>
  <si>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</si>
  <si>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</si>
  <si>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</si>
  <si>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</si>
  <si>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</si>
  <si>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</si>
  <si>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</si>
  <si>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</si>
  <si>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</si>
  <si>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</si>
  <si>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</si>
  <si>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</si>
  <si>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</si>
  <si>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</si>
  <si>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</si>
  <si>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</si>
  <si>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</si>
  <si>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</si>
  <si>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</si>
  <si>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</si>
  <si>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</si>
  <si>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</si>
  <si>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</si>
  <si>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</si>
  <si>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</si>
  <si>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</si>
  <si>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</si>
  <si>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</si>
  <si>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</si>
  <si>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</si>
  <si>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</si>
  <si>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</si>
  <si>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</si>
  <si>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</si>
  <si>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</si>
  <si>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</si>
  <si>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</si>
  <si>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</si>
  <si>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</si>
  <si>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</si>
  <si>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</si>
  <si>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</si>
  <si>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</si>
  <si>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</si>
  <si>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</si>
  <si>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</si>
  <si>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</si>
  <si>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</si>
  <si>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</si>
  <si>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</si>
  <si>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</si>
  <si>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</si>
  <si>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</si>
  <si>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</si>
  <si>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</si>
  <si>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</si>
  <si>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</si>
  <si>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</si>
  <si>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</si>
  <si>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</si>
  <si>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</si>
  <si>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</si>
  <si>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</si>
  <si>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</si>
  <si>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</si>
  <si>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</si>
  <si>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</si>
  <si>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</si>
  <si>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</si>
  <si>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</si>
  <si>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</si>
  <si>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</si>
  <si>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</si>
  <si>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</si>
  <si>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</si>
  <si>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</si>
  <si>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</si>
  <si>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</si>
  <si>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</si>
  <si>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</si>
  <si>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</si>
  <si>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</si>
  <si>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</si>
  <si>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</si>
  <si>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</si>
  <si>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</si>
  <si>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</si>
  <si>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</si>
  <si>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</si>
  <si>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</si>
  <si>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</si>
  <si>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</si>
  <si>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</si>
  <si>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</si>
  <si>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</si>
  <si>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</si>
  <si>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</si>
  <si>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</si>
  <si>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</si>
  <si>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</si>
  <si>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</si>
  <si>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</si>
  <si>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</si>
  <si>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</si>
  <si>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</si>
  <si>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</si>
  <si>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</si>
  <si>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</si>
  <si>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</si>
  <si>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</si>
  <si>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</si>
  <si>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</si>
  <si>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</si>
  <si>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</si>
  <si>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</si>
  <si>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</si>
  <si>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</si>
  <si>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</si>
  <si>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</si>
  <si>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</si>
  <si>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</si>
  <si>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</si>
  <si>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</si>
  <si>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</si>
  <si>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</si>
  <si>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</si>
  <si>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</si>
  <si>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</si>
  <si>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</si>
  <si>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</si>
  <si>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</si>
  <si>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</si>
  <si>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</si>
  <si>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</si>
  <si>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</si>
  <si>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</si>
  <si>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</si>
  <si>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</si>
  <si>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</si>
  <si>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</si>
  <si>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</si>
  <si>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</si>
  <si>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</si>
  <si>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</si>
  <si>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</si>
  <si>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</si>
  <si>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</si>
  <si>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</si>
  <si>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</si>
  <si>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</si>
  <si>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</si>
  <si>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</si>
  <si>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</si>
  <si>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</si>
  <si>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</si>
  <si>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</si>
  <si>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</si>
  <si>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</si>
  <si>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</si>
  <si>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</si>
  <si>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</si>
  <si>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</si>
  <si>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</si>
  <si>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</si>
  <si>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</si>
  <si>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</si>
  <si>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</si>
  <si>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</si>
  <si>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</si>
  <si>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</si>
  <si>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</si>
  <si>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</si>
  <si>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</si>
  <si>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</si>
  <si>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</si>
  <si>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</si>
  <si>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</si>
  <si>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</si>
  <si>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</si>
  <si>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</si>
  <si>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</si>
  <si>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</si>
  <si>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</si>
  <si>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</si>
  <si>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</si>
  <si>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</si>
  <si>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</si>
  <si>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</si>
  <si>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</si>
  <si>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</si>
  <si>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</si>
  <si>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</si>
  <si>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</si>
  <si>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</si>
  <si>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</si>
  <si>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</si>
  <si>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</si>
  <si>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</si>
  <si>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</si>
  <si>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</si>
  <si>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</si>
  <si>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</si>
  <si>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</si>
  <si>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</si>
  <si>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</si>
  <si>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</si>
  <si>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</si>
  <si>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</si>
  <si>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</si>
  <si>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</si>
  <si>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</si>
  <si>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</si>
  <si>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</si>
  <si>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</si>
  <si>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</si>
  <si>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</si>
  <si>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</si>
  <si>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</si>
  <si>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</si>
  <si>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</si>
  <si>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</si>
  <si>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</si>
  <si>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</si>
  <si>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</si>
  <si>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</si>
  <si>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</si>
  <si>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</si>
  <si>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</si>
  <si>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</si>
  <si>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</si>
  <si>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</si>
  <si>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</si>
  <si>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</si>
  <si>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</si>
  <si>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</si>
  <si>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</si>
  <si>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</si>
  <si>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</si>
  <si>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</si>
  <si>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</si>
  <si>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</si>
  <si>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</si>
  <si>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</si>
  <si>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</si>
  <si>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</si>
  <si>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</si>
  <si>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</si>
  <si>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</si>
  <si>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</si>
  <si>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</si>
  <si>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</si>
  <si>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</si>
  <si>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</si>
  <si>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</si>
  <si>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</si>
  <si>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</si>
  <si>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</si>
  <si>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</si>
  <si>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</si>
  <si>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</si>
  <si>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</si>
  <si>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</si>
  <si>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</si>
  <si>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</si>
  <si>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</si>
  <si>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</si>
  <si>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</si>
  <si>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</si>
  <si>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</si>
  <si>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</si>
  <si>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</si>
  <si>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</si>
  <si>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</si>
  <si>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</si>
  <si>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</si>
  <si>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</si>
  <si>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</si>
  <si>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</si>
  <si>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</si>
  <si>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</si>
  <si>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</si>
  <si>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</si>
  <si>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</si>
  <si>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</si>
  <si>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</si>
  <si>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</si>
  <si>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</si>
  <si>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</si>
  <si>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</si>
  <si>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</si>
  <si>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</si>
  <si>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</si>
  <si>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</si>
  <si>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</si>
  <si>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</si>
  <si>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</si>
  <si>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</si>
  <si>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</si>
  <si>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</si>
  <si>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</si>
  <si>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</si>
  <si>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</si>
  <si>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</si>
  <si>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</si>
  <si>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</si>
  <si>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</si>
  <si>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</si>
  <si>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</si>
  <si>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</si>
  <si>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</si>
  <si>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</si>
  <si>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</si>
  <si>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</si>
  <si>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</si>
  <si>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</si>
  <si>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</si>
  <si>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</si>
  <si>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</si>
  <si>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</si>
  <si>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</si>
  <si>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</si>
  <si>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</si>
  <si>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</si>
  <si>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</si>
  <si>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</si>
  <si>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</si>
  <si>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</si>
  <si>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</si>
  <si>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</si>
  <si>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</si>
  <si>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</si>
  <si>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</si>
  <si>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</si>
  <si>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</si>
  <si>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</si>
  <si>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</si>
  <si>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</si>
  <si>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</si>
  <si>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</si>
  <si>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</si>
  <si>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</si>
  <si>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</si>
  <si>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</si>
  <si>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</si>
  <si>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</si>
  <si>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</si>
  <si>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</si>
  <si>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</si>
  <si>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</si>
  <si>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</si>
  <si>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</si>
  <si>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</si>
  <si>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</si>
  <si>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</si>
  <si>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</si>
  <si>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</si>
  <si>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</si>
  <si>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</si>
  <si>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</si>
  <si>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</si>
  <si>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</si>
  <si>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</si>
  <si>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</si>
  <si>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</si>
  <si>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</si>
  <si>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</si>
  <si>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</si>
  <si>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</si>
  <si>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</si>
  <si>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</si>
  <si>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</si>
  <si>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</si>
  <si>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</si>
  <si>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</si>
  <si>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</si>
  <si>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</si>
  <si>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</si>
  <si>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</si>
  <si>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</si>
  <si>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</si>
  <si>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</si>
  <si>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</si>
  <si>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</si>
  <si>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</si>
  <si>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</si>
  <si>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</si>
  <si>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</si>
  <si>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</si>
  <si>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</si>
  <si>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</si>
  <si>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</si>
  <si>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</si>
  <si>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</si>
  <si>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</si>
  <si>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</si>
  <si>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</si>
  <si>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</si>
  <si>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</si>
  <si>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</si>
  <si>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</si>
  <si>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</si>
  <si>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</si>
  <si>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</si>
  <si>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</si>
  <si>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</si>
  <si>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</si>
  <si>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</si>
  <si>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</si>
  <si>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</si>
  <si>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</si>
  <si>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</si>
  <si>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</si>
  <si>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</si>
  <si>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</si>
  <si>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</si>
  <si>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</si>
  <si>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</si>
  <si>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</si>
  <si>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</si>
  <si>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</si>
  <si>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</si>
  <si>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</si>
  <si>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</si>
  <si>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</si>
  <si>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</si>
  <si>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</si>
  <si>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</si>
  <si>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</si>
  <si>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</si>
  <si>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</si>
  <si>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</si>
  <si>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</si>
  <si>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</si>
  <si>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</si>
  <si>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</si>
  <si>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</si>
  <si>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</si>
  <si>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</si>
  <si>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</si>
  <si>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</si>
  <si>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</si>
  <si>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</si>
  <si>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</si>
  <si>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</si>
  <si>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</si>
  <si>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</si>
  <si>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</si>
  <si>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</si>
  <si>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</si>
  <si>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</si>
  <si>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</si>
  <si>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</si>
  <si>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</si>
  <si>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</si>
  <si>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</si>
  <si>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</si>
  <si>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</si>
  <si>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</si>
  <si>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</si>
  <si>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</si>
  <si>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</si>
  <si>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</si>
  <si>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</si>
  <si>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</si>
  <si>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</si>
  <si>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</si>
  <si>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</si>
  <si>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</si>
  <si>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</si>
  <si>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</si>
  <si>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</si>
  <si>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</si>
  <si>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</si>
  <si>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</si>
  <si>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</si>
  <si>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</si>
  <si>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</si>
  <si>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</si>
  <si>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</si>
  <si>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</si>
  <si>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</si>
  <si>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</si>
  <si>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</si>
  <si>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</si>
  <si>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</si>
  <si>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</si>
  <si>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</si>
  <si>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</si>
  <si>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</si>
  <si>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</si>
  <si>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</si>
  <si>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</si>
  <si>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</si>
  <si>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</si>
  <si>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</si>
  <si>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</si>
  <si>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</si>
  <si>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</si>
  <si>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</si>
  <si>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</si>
  <si>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</si>
  <si>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</si>
  <si>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</si>
  <si>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</si>
  <si>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</si>
  <si>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</si>
  <si>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</si>
  <si>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</si>
  <si>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</si>
  <si>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</si>
  <si>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</si>
  <si>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</si>
  <si>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</si>
  <si>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</si>
  <si>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</si>
  <si>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</si>
  <si>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</si>
  <si>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</si>
  <si>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</si>
  <si>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</si>
  <si>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</si>
  <si>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</si>
  <si>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</si>
  <si>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</si>
  <si>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</si>
  <si>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</si>
  <si>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</si>
  <si>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</si>
  <si>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</si>
  <si>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</si>
  <si>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</si>
  <si>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</si>
  <si>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</si>
  <si>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</si>
  <si>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</si>
  <si>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</si>
  <si>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</si>
  <si>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</si>
  <si>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</si>
  <si>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</si>
  <si>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</si>
  <si>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</si>
  <si>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</si>
  <si>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</si>
  <si>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</si>
  <si>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</si>
  <si>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</si>
  <si>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</si>
  <si>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</si>
  <si>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</si>
  <si>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</si>
  <si>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</si>
  <si>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</si>
  <si>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</si>
  <si>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</si>
  <si>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</si>
  <si>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</si>
  <si>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</si>
  <si>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</si>
  <si>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</si>
  <si>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</si>
  <si>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</si>
  <si>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</si>
  <si>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</si>
  <si>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</si>
  <si>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</si>
  <si>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</si>
  <si>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</si>
  <si>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</si>
  <si>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</si>
  <si>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</si>
  <si>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</si>
  <si>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</si>
  <si>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</si>
  <si>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</si>
  <si>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</si>
  <si>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</si>
  <si>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</si>
  <si>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</si>
  <si>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</si>
  <si>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</si>
  <si>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</si>
  <si>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</si>
  <si>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</si>
  <si>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</si>
  <si>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</si>
  <si>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</si>
  <si>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</si>
  <si>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</si>
  <si>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</si>
  <si>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</si>
  <si>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</si>
  <si>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</si>
  <si>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</si>
  <si>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</si>
  <si>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</si>
  <si>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</si>
  <si>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</si>
  <si>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</si>
  <si>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</si>
  <si>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</si>
  <si>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</si>
  <si>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</si>
  <si>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</si>
  <si>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</si>
  <si>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</si>
  <si>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</si>
  <si>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</si>
  <si>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</si>
  <si>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</si>
  <si>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</si>
  <si>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</si>
  <si>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</si>
  <si>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</si>
  <si>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</si>
  <si>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</si>
  <si>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</si>
  <si>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</si>
  <si>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</si>
  <si>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</si>
  <si>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</si>
  <si>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</si>
  <si>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</si>
  <si>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</si>
  <si>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</si>
  <si>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</si>
  <si>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</si>
  <si>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</si>
  <si>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</si>
  <si>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</si>
  <si>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</si>
  <si>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</si>
  <si>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</si>
  <si>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</si>
  <si>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</si>
  <si>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</si>
  <si>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</si>
  <si>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</si>
  <si>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</si>
  <si>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</si>
  <si>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</si>
  <si>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</si>
  <si>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</si>
  <si>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</si>
  <si>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</si>
  <si>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</si>
  <si>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</si>
  <si>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</si>
  <si>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</si>
  <si>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</si>
  <si>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</si>
  <si>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</si>
  <si>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</si>
  <si>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</si>
  <si>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</si>
  <si>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</si>
  <si>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</si>
  <si>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</si>
  <si>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</si>
  <si>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</si>
  <si>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</si>
  <si>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</si>
  <si>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</si>
  <si>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</si>
  <si>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</si>
  <si>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</si>
  <si>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</si>
  <si>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</si>
  <si>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</si>
  <si>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</si>
  <si>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</si>
  <si>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</si>
  <si>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</si>
  <si>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</si>
  <si>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</si>
  <si>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</si>
  <si>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</si>
  <si>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</si>
  <si>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</si>
  <si>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</si>
  <si>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</si>
  <si>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</si>
  <si>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</si>
  <si>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</si>
  <si>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</si>
  <si>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</si>
  <si>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</si>
  <si>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</si>
  <si>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</si>
  <si>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</si>
  <si>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</si>
  <si>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</si>
  <si>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</si>
  <si>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</si>
  <si>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</si>
  <si>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</si>
  <si>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</si>
  <si>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</si>
  <si>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</si>
  <si>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</si>
  <si>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</si>
  <si>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</si>
  <si>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</si>
  <si>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</si>
  <si>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</si>
  <si>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</si>
  <si>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</si>
  <si>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</si>
  <si>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</si>
  <si>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</si>
  <si>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</si>
  <si>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</si>
  <si>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</si>
  <si>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</si>
  <si>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</si>
  <si>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</si>
  <si>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</si>
  <si>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</si>
  <si>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</si>
  <si>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</si>
  <si>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</si>
  <si>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</si>
  <si>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</si>
  <si>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</si>
  <si>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</si>
  <si>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</si>
  <si>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</si>
  <si>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</si>
  <si>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</si>
  <si>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</si>
  <si>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</si>
  <si>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</si>
  <si>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</si>
  <si>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</si>
  <si>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</si>
  <si>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</si>
  <si>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</si>
  <si>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</si>
  <si>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</si>
  <si>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</si>
  <si>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</si>
  <si>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</si>
  <si>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</si>
  <si>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</si>
  <si>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</si>
  <si>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</si>
  <si>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</si>
  <si>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</si>
  <si>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</si>
  <si>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</si>
  <si>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</si>
  <si>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</si>
  <si>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</si>
  <si>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</si>
  <si>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</si>
  <si>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</si>
  <si>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</si>
  <si>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</si>
  <si>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</si>
  <si>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</si>
  <si>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</si>
  <si>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</si>
  <si>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</si>
  <si>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</si>
  <si>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</si>
  <si>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</si>
  <si>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</si>
  <si>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</si>
  <si>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</si>
  <si>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</si>
  <si>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</si>
  <si>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</si>
  <si>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</si>
  <si>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</si>
  <si>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</si>
  <si>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</si>
  <si>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</si>
  <si>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</si>
  <si>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</si>
  <si>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</si>
  <si>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</si>
  <si>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</si>
  <si>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</si>
  <si>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</si>
  <si>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</si>
  <si>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</si>
  <si>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</si>
  <si>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</si>
  <si>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</si>
  <si>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</si>
  <si>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</si>
  <si>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</si>
  <si>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</si>
  <si>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</si>
  <si>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</si>
  <si>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</si>
  <si>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</si>
  <si>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</si>
  <si>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</si>
  <si>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</si>
  <si>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</si>
  <si>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</si>
  <si>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</si>
  <si>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</si>
  <si>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</si>
  <si>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</si>
  <si>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</si>
  <si>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</si>
  <si>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</si>
  <si>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</si>
  <si>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</si>
  <si>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</si>
  <si>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</si>
  <si>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</si>
  <si>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</si>
  <si>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</si>
  <si>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</si>
  <si>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</si>
  <si>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</si>
  <si>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</si>
  <si>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</si>
  <si>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</si>
  <si>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</si>
  <si>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</si>
  <si>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</si>
  <si>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</si>
  <si>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</si>
  <si>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</si>
  <si>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</si>
  <si>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</si>
  <si>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</si>
  <si>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</si>
  <si>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</si>
  <si>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</si>
  <si>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</si>
  <si>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</si>
  <si>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</si>
  <si>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</si>
  <si>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</si>
  <si>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</si>
  <si>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</si>
  <si>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</si>
  <si>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</si>
  <si>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</si>
  <si>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</si>
  <si>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</si>
  <si>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</si>
  <si>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</si>
  <si>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</si>
  <si>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</si>
  <si>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</si>
  <si>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</si>
  <si>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</si>
  <si>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</si>
  <si>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</si>
  <si>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</si>
  <si>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</si>
  <si>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</si>
  <si>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</si>
  <si>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</si>
  <si>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</si>
  <si>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</si>
  <si>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</si>
  <si>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</si>
  <si>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</si>
  <si>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</si>
  <si>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</si>
  <si>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</si>
  <si>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</si>
  <si>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</si>
  <si>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</si>
  <si>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</si>
  <si>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</si>
  <si>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</si>
  <si>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</si>
  <si>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</si>
  <si>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</si>
  <si>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</si>
  <si>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</si>
  <si>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</si>
  <si>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</si>
  <si>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</si>
  <si>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</si>
  <si>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</si>
  <si>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</si>
  <si>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</si>
  <si>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</si>
  <si>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</si>
  <si>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</si>
  <si>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</si>
  <si>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</si>
  <si>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</si>
  <si>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</si>
  <si>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</si>
  <si>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</si>
  <si>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</si>
  <si>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</si>
  <si>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</si>
  <si>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</si>
  <si>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</si>
  <si>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</si>
  <si>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</si>
  <si>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</si>
  <si>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</si>
  <si>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</si>
  <si>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</si>
  <si>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</si>
  <si>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</si>
  <si>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</si>
  <si>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</si>
  <si>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</si>
  <si>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</si>
  <si>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</si>
  <si>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</si>
  <si>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</si>
  <si>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</si>
  <si>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</si>
  <si>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</si>
  <si>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</si>
  <si>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</si>
  <si>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</si>
  <si>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</si>
  <si>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</si>
  <si>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</si>
  <si>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</si>
  <si>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</si>
  <si>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</si>
  <si>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</si>
  <si>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</si>
  <si>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</si>
  <si>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</si>
  <si>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</si>
  <si>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</si>
  <si>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</si>
  <si>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</si>
  <si>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</si>
  <si>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</si>
  <si>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</si>
  <si>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</si>
  <si>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</si>
  <si>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</si>
  <si>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</si>
  <si>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</si>
  <si>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</si>
  <si>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</si>
  <si>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</si>
  <si>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</si>
  <si>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</si>
  <si>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</si>
  <si>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</si>
  <si>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</si>
  <si>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</si>
  <si>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</si>
  <si>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</si>
  <si>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</si>
  <si>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</si>
  <si>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</si>
  <si>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</si>
  <si>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</si>
  <si>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</si>
  <si>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</si>
  <si>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</si>
  <si>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</si>
  <si>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</si>
  <si>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</si>
  <si>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</si>
  <si>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</si>
  <si>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</si>
  <si>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</si>
  <si>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</si>
  <si>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</si>
  <si>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</si>
  <si>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</si>
  <si>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</si>
  <si>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</si>
  <si>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</si>
  <si>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</si>
  <si>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</si>
  <si>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</si>
  <si>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</si>
  <si>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</si>
  <si>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</si>
  <si>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</si>
  <si>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</si>
  <si>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</si>
  <si>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</si>
  <si>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</si>
  <si>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</si>
  <si>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</si>
  <si>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</si>
  <si>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</si>
  <si>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</si>
  <si>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</si>
  <si>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</si>
  <si>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</si>
  <si>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</si>
  <si>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</si>
  <si>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</si>
  <si>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</si>
  <si>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</si>
  <si>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</si>
  <si>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</si>
  <si>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</si>
  <si>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</si>
  <si>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</si>
  <si>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</si>
  <si>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</si>
  <si>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</si>
  <si>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</si>
  <si>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</si>
  <si>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</si>
  <si>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</si>
  <si>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</si>
  <si>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</si>
  <si>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</si>
  <si>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</si>
  <si>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</si>
  <si>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</si>
  <si>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</si>
  <si>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</si>
  <si>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</si>
  <si>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</si>
  <si>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</si>
  <si>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</si>
  <si>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</si>
  <si>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</si>
  <si>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</si>
  <si>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</si>
  <si>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</si>
  <si>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</si>
  <si>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</si>
  <si>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</si>
  <si>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</si>
  <si>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</si>
  <si>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</si>
  <si>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</si>
  <si>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</si>
  <si>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</si>
  <si>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</si>
  <si>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</si>
  <si>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</si>
  <si>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</si>
  <si>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</si>
  <si>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</si>
  <si>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</si>
  <si>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</si>
  <si>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</si>
  <si>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</si>
  <si>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</si>
  <si>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</si>
  <si>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</si>
  <si>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</si>
  <si>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</si>
  <si>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</si>
  <si>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</si>
  <si>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</si>
  <si>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</si>
  <si>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</si>
  <si>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</si>
  <si>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</si>
  <si>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</si>
  <si>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</si>
  <si>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</si>
  <si>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</si>
  <si>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</si>
  <si>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</si>
  <si>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</si>
  <si>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</si>
  <si>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</si>
  <si>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</si>
  <si>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</si>
  <si>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</si>
  <si>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</si>
  <si>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</si>
  <si>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</si>
  <si>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</si>
  <si>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</si>
  <si>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</si>
  <si>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</si>
  <si>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</si>
  <si>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</si>
  <si>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</si>
  <si>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</si>
  <si>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</si>
  <si>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</si>
  <si>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</si>
  <si>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</si>
  <si>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</si>
  <si>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</si>
  <si>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</si>
  <si>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</si>
  <si>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</si>
  <si>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</si>
  <si>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</si>
  <si>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</si>
  <si>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</si>
  <si>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</si>
  <si>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</si>
  <si>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</si>
  <si>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</si>
  <si>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</si>
  <si>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</si>
  <si>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</si>
  <si>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</si>
  <si>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</si>
  <si>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</si>
  <si>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</si>
  <si>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</si>
  <si>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</si>
  <si>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</si>
  <si>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</si>
  <si>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</si>
  <si>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</si>
  <si>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</si>
  <si>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</si>
  <si>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</si>
  <si>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</si>
  <si>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</si>
  <si>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</si>
  <si>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</si>
  <si>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</si>
  <si>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</si>
  <si>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</si>
  <si>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</si>
  <si>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</si>
  <si>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</si>
  <si>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</si>
  <si>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</si>
  <si>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</si>
  <si>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</si>
  <si>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</si>
  <si>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</si>
  <si>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</si>
  <si>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</si>
  <si>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</si>
  <si>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</si>
  <si>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</si>
  <si>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</si>
  <si>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</si>
  <si>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</si>
  <si>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</si>
  <si>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</si>
  <si>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</si>
  <si>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</si>
  <si>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</si>
  <si>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</si>
  <si>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</si>
  <si>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</si>
  <si>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</si>
  <si>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</si>
  <si>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</si>
  <si>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</si>
  <si>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</si>
  <si>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</si>
  <si>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</si>
  <si>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</si>
  <si>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</si>
  <si>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</si>
  <si>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</si>
  <si>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</si>
  <si>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</si>
  <si>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</si>
  <si>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</si>
  <si>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</si>
  <si>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</si>
  <si>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</si>
  <si>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</si>
  <si>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</si>
  <si>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</si>
  <si>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</si>
  <si>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</si>
  <si>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</si>
  <si>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</si>
  <si>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</si>
  <si>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</si>
  <si>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</si>
  <si>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</si>
  <si>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</si>
  <si>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</si>
  <si>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</si>
  <si>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</si>
  <si>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</si>
  <si>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</si>
  <si>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</si>
  <si>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</si>
  <si>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</si>
  <si>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</si>
  <si>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</si>
  <si>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</si>
  <si>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</si>
  <si>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</si>
  <si>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</si>
  <si>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</si>
  <si>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</si>
  <si>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</si>
  <si>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</si>
  <si>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</si>
  <si>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</si>
  <si>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</si>
  <si>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</si>
  <si>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</si>
  <si>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</si>
  <si>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</si>
  <si>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</si>
  <si>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</si>
  <si>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</si>
  <si>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</si>
  <si>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</si>
  <si>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</si>
  <si>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</si>
  <si>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</si>
  <si>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</si>
  <si>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</si>
  <si>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</si>
  <si>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</si>
  <si>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</si>
  <si>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</si>
  <si>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</si>
  <si>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</si>
  <si>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</si>
  <si>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</si>
  <si>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</si>
  <si>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</si>
  <si>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</si>
  <si>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</si>
  <si>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</si>
  <si>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</si>
  <si>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</si>
  <si>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</si>
  <si>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</si>
  <si>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</si>
  <si>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</si>
  <si>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</si>
  <si>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</si>
  <si>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</si>
  <si>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</si>
  <si>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</si>
  <si>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</si>
  <si>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</si>
  <si>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</si>
  <si>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</si>
  <si>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</si>
  <si>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</si>
  <si>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</si>
  <si>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</si>
  <si>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</si>
  <si>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</si>
  <si>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</si>
  <si>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</si>
  <si>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</si>
  <si>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</si>
  <si>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</si>
  <si>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</si>
  <si>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</si>
  <si>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</si>
  <si>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</si>
  <si>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</si>
  <si>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</si>
  <si>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</si>
  <si>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</si>
  <si>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</si>
  <si>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</si>
  <si>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</si>
  <si>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</si>
  <si>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</si>
  <si>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</si>
  <si>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</si>
  <si>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</si>
  <si>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</si>
  <si>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</si>
  <si>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</si>
  <si>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</si>
  <si>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</si>
  <si>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</si>
  <si>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</si>
  <si>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</si>
  <si>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</si>
  <si>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</si>
  <si>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</si>
  <si>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</si>
  <si>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</si>
  <si>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</si>
  <si>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</si>
  <si>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</si>
  <si>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</si>
  <si>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</si>
  <si>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</si>
  <si>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</si>
  <si>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</si>
  <si>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</si>
  <si>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</si>
  <si>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</si>
  <si>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</si>
  <si>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</si>
  <si>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</si>
  <si>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</si>
  <si>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</si>
  <si>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</si>
  <si>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</si>
  <si>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</si>
  <si>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</si>
  <si>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</si>
  <si>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</si>
  <si>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</si>
  <si>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</si>
  <si>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</si>
  <si>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</si>
  <si>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</si>
  <si>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</si>
  <si>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</si>
  <si>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</si>
  <si>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</si>
  <si>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</si>
  <si>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</si>
  <si>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</si>
  <si>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</si>
  <si>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</si>
  <si>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</si>
  <si>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</si>
  <si>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</si>
  <si>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</si>
  <si>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</si>
  <si>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</si>
  <si>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</si>
  <si>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</si>
  <si>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</si>
  <si>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</si>
  <si>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</si>
  <si>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</si>
  <si>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</si>
  <si>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</si>
  <si>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</si>
  <si>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</si>
  <si>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</si>
  <si>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</si>
  <si>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</si>
  <si>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</si>
  <si>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</si>
  <si>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</si>
  <si>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</si>
  <si>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</si>
  <si>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</si>
  <si>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</si>
  <si>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</si>
  <si>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</si>
  <si>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</si>
  <si>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</si>
  <si>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</si>
  <si>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</si>
  <si>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</si>
  <si>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</si>
  <si>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</si>
  <si>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</si>
  <si>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</si>
  <si>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</si>
  <si>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</si>
  <si>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</si>
  <si>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</si>
  <si>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</si>
  <si>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</si>
  <si>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</si>
  <si>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</si>
  <si>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</si>
  <si>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</si>
  <si>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</si>
  <si>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</si>
  <si>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</si>
  <si>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</si>
  <si>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</si>
  <si>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</si>
  <si>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</si>
  <si>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</si>
  <si>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</si>
  <si>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</si>
  <si>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</si>
  <si>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</si>
  <si>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</si>
  <si>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</si>
  <si>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</si>
  <si>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</si>
  <si>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</si>
  <si>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</si>
  <si>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</si>
  <si>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</si>
  <si>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</si>
  <si>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</si>
  <si>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</si>
  <si>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</si>
  <si>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</si>
  <si>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</si>
  <si>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</si>
  <si>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</si>
  <si>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</si>
  <si>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</si>
  <si>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</si>
  <si>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</si>
  <si>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</si>
  <si>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</si>
  <si>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</si>
  <si>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</si>
  <si>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</si>
  <si>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</si>
  <si>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</si>
  <si>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</si>
  <si>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</si>
  <si>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</si>
  <si>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</si>
  <si>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</si>
  <si>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</si>
  <si>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</si>
  <si>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</si>
  <si>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</si>
  <si>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</si>
  <si>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</si>
  <si>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</si>
  <si>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</si>
  <si>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</si>
  <si>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</si>
  <si>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</si>
  <si>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</si>
  <si>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</si>
  <si>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</si>
  <si>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</si>
  <si>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</si>
  <si>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</si>
  <si>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</si>
  <si>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</si>
  <si>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</si>
  <si>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</si>
  <si>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</si>
  <si>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</si>
  <si>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</si>
  <si>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</si>
  <si>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</si>
  <si>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</si>
  <si>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</si>
  <si>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</si>
  <si>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</si>
  <si>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</si>
  <si>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</si>
  <si>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</si>
  <si>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</si>
  <si>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</si>
  <si>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</si>
  <si>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</si>
  <si>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</si>
  <si>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</si>
  <si>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</si>
  <si>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</si>
  <si>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</si>
  <si>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</si>
  <si>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</si>
  <si>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</si>
  <si>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</si>
  <si>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</si>
  <si>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</si>
  <si>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</si>
  <si>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</si>
  <si>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</si>
  <si>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</si>
  <si>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</si>
  <si>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</si>
  <si>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</si>
  <si>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</si>
  <si>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</si>
  <si>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</si>
  <si>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</si>
  <si>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</si>
  <si>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</si>
  <si>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</si>
  <si>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</si>
  <si>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</si>
  <si>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</si>
  <si>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</si>
  <si>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</si>
  <si>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</si>
  <si>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</si>
  <si>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</si>
  <si>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</si>
  <si>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</si>
  <si>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</si>
  <si>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</si>
  <si>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</si>
  <si>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</si>
  <si>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</si>
  <si>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</si>
  <si>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</si>
  <si>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</si>
  <si>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</si>
  <si>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</si>
  <si>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</si>
  <si>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</si>
  <si>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</si>
  <si>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</si>
  <si>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</si>
  <si>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</si>
  <si>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</si>
  <si>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</si>
  <si>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</si>
  <si>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</si>
  <si>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</si>
  <si>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</si>
  <si>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</si>
  <si>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</si>
  <si>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</si>
  <si>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</si>
  <si>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</si>
  <si>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</si>
  <si>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</si>
  <si>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</si>
  <si>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</si>
  <si>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</si>
  <si>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</si>
  <si>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</si>
  <si>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</si>
  <si>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</si>
  <si>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</si>
  <si>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</si>
  <si>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</si>
  <si>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</si>
  <si>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</si>
  <si>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</si>
  <si>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</si>
  <si>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</si>
  <si>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</si>
  <si>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</si>
  <si>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</si>
  <si>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</si>
  <si>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</si>
  <si>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</si>
  <si>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</si>
  <si>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</si>
  <si>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</si>
  <si>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</si>
  <si>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</si>
  <si>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</si>
  <si>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</si>
  <si>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</si>
  <si>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</si>
  <si>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</si>
  <si>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</si>
  <si>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</si>
  <si>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</si>
  <si>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</si>
  <si>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</si>
  <si>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</si>
  <si>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</si>
  <si>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</si>
  <si>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</si>
  <si>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</si>
  <si>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</si>
  <si>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</si>
  <si>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</si>
  <si>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</si>
  <si>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</si>
  <si>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</si>
  <si>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</si>
  <si>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</si>
  <si>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</si>
  <si>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</si>
  <si>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</si>
  <si>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</si>
  <si>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</si>
  <si>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</si>
  <si>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</si>
  <si>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</si>
  <si>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</si>
  <si>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</si>
  <si>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</si>
  <si>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</si>
  <si>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</si>
  <si>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</si>
  <si>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</si>
  <si>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</si>
  <si>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</si>
  <si>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</si>
  <si>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</si>
  <si>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</si>
  <si>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</si>
  <si>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</si>
  <si>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</si>
  <si>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</si>
  <si>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</si>
  <si>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</si>
  <si>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</si>
  <si>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</si>
  <si>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</si>
  <si>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</si>
  <si>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</si>
  <si>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</si>
  <si>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</si>
  <si>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</si>
  <si>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</si>
  <si>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</si>
  <si>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</si>
  <si>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</si>
  <si>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</si>
  <si>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</si>
  <si>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</si>
  <si>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</si>
  <si>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</si>
  <si>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</si>
  <si>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</si>
  <si>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</si>
  <si>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</si>
  <si>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</si>
  <si>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</si>
  <si>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</si>
  <si>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</si>
  <si>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</si>
  <si>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</si>
  <si>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</si>
  <si>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</si>
  <si>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</si>
  <si>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</si>
  <si>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</si>
  <si>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</si>
  <si>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</si>
  <si>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</si>
  <si>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</si>
  <si>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</si>
  <si>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</si>
  <si>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</si>
  <si>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</si>
  <si>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</si>
  <si>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</si>
  <si>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</si>
  <si>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</si>
  <si>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</si>
  <si>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</si>
  <si>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</si>
  <si>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</si>
  <si>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</si>
  <si>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</si>
  <si>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</si>
  <si>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</si>
  <si>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</si>
  <si>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</si>
  <si>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</si>
  <si>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</si>
  <si>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</si>
  <si>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</si>
  <si>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</si>
  <si>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</si>
  <si>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</si>
  <si>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</si>
  <si>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</si>
  <si>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</si>
  <si>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</si>
  <si>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</si>
  <si>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</si>
  <si>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</si>
  <si>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</si>
  <si>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</si>
  <si>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</si>
  <si>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</si>
  <si>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</si>
  <si>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</si>
  <si>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</si>
  <si>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</si>
  <si>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</si>
  <si>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</si>
  <si>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</si>
  <si>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</si>
  <si>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</si>
  <si>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</si>
  <si>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</si>
  <si>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</si>
  <si>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</si>
  <si>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</si>
  <si>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</si>
  <si>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</si>
  <si>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</si>
  <si>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</si>
  <si>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</si>
  <si>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</si>
  <si>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</si>
  <si>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</si>
  <si>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</si>
  <si>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</si>
  <si>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</si>
  <si>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</si>
  <si>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</si>
  <si>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</si>
  <si>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</si>
  <si>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</si>
  <si>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</si>
  <si>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</si>
  <si>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</si>
  <si>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</si>
  <si>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</si>
  <si>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</si>
  <si>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</si>
  <si>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</si>
  <si>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</si>
  <si>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</si>
  <si>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</si>
  <si>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</si>
  <si>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</si>
  <si>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</si>
  <si>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</si>
  <si>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</si>
  <si>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</si>
  <si>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</si>
  <si>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</si>
  <si>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</si>
  <si>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</si>
  <si>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</si>
  <si>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</si>
  <si>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</si>
  <si>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</si>
  <si>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</si>
  <si>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</si>
  <si>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</si>
  <si>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</si>
  <si>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</si>
  <si>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</si>
  <si>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</si>
  <si>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</si>
  <si>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</si>
  <si>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</si>
  <si>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</si>
  <si>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</si>
  <si>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</si>
  <si>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</si>
  <si>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</si>
  <si>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</si>
  <si>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</si>
  <si>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</si>
  <si>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</si>
  <si>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</si>
  <si>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</si>
  <si>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</si>
  <si>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</si>
  <si>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</si>
  <si>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</si>
  <si>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</si>
  <si>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</si>
  <si>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</si>
  <si>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</si>
  <si>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</si>
  <si>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</si>
  <si>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</si>
  <si>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</si>
  <si>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</si>
  <si>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</si>
  <si>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</si>
  <si>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</si>
  <si>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</si>
  <si>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</si>
  <si>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</si>
  <si>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</si>
  <si>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</si>
  <si>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</si>
  <si>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</si>
  <si>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</si>
  <si>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</si>
  <si>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</si>
  <si>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</si>
  <si>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</si>
  <si>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</si>
  <si>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</si>
  <si>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</si>
  <si>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</si>
  <si>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</si>
  <si>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</si>
  <si>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</si>
  <si>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</si>
  <si>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</si>
  <si>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</si>
  <si>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</si>
  <si>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</si>
  <si>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</si>
  <si>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</si>
  <si>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</si>
  <si>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</si>
  <si>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</si>
  <si>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</si>
  <si>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</si>
  <si>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</si>
  <si>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</si>
  <si>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</si>
  <si>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</si>
  <si>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</si>
  <si>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</si>
  <si>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</si>
  <si>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</si>
  <si>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</si>
  <si>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</si>
  <si>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</si>
  <si>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</si>
  <si>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</si>
  <si>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</si>
  <si>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</si>
  <si>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</si>
  <si>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</si>
  <si>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</si>
  <si>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</si>
  <si>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</si>
  <si>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</si>
  <si>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</si>
  <si>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</si>
  <si>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</si>
  <si>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</si>
  <si>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</si>
  <si>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</si>
  <si>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</si>
  <si>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</si>
  <si>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</si>
  <si>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</si>
  <si>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</si>
  <si>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</si>
  <si>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</si>
  <si>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</si>
  <si>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</si>
  <si>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</si>
  <si>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</si>
  <si>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</si>
  <si>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</si>
  <si>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</si>
  <si>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</si>
  <si>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</si>
  <si>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</si>
  <si>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</si>
  <si>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</si>
  <si>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</si>
  <si>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</si>
  <si>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</si>
  <si>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</si>
  <si>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</si>
  <si>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</si>
  <si>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</si>
  <si>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</si>
  <si>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</si>
  <si>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</si>
  <si>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</si>
  <si>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</si>
  <si>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</si>
  <si>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</si>
  <si>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</si>
  <si>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</si>
  <si>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</si>
  <si>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</si>
  <si>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</si>
  <si>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</si>
  <si>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</si>
  <si>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</si>
  <si>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</si>
  <si>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</si>
  <si>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</si>
  <si>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</si>
  <si>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</si>
  <si>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</si>
  <si>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</si>
  <si>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</si>
  <si>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</si>
  <si>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</si>
  <si>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</si>
  <si>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</si>
  <si>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</si>
  <si>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</si>
  <si>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</si>
  <si>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</si>
  <si>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</si>
  <si>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</si>
  <si>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</si>
  <si>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</si>
  <si>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</si>
  <si>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</si>
  <si>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</si>
  <si>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</si>
  <si>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</si>
  <si>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</si>
  <si>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</si>
  <si>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</si>
  <si>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</si>
  <si>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</si>
  <si>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</si>
  <si>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</si>
  <si>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</si>
  <si>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</si>
  <si>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</si>
  <si>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</si>
  <si>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</si>
  <si>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</si>
  <si>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</si>
  <si>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</si>
  <si>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</si>
  <si>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</si>
  <si>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</si>
  <si>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</si>
  <si>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</si>
  <si>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</si>
  <si>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</si>
  <si>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</si>
  <si>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</si>
  <si>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</si>
  <si>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</si>
  <si>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</si>
  <si>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</si>
  <si>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</si>
  <si>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</si>
  <si>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</si>
  <si>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</si>
  <si>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</si>
  <si>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</si>
  <si>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</si>
  <si>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</si>
  <si>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</si>
  <si>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</si>
  <si>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</si>
  <si>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</si>
  <si>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</si>
  <si>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</si>
  <si>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</si>
  <si>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</si>
  <si>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</si>
  <si>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</si>
  <si>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</si>
  <si>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</si>
  <si>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</si>
  <si>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</si>
  <si>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</si>
  <si>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</si>
  <si>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</si>
  <si>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</si>
  <si>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</si>
  <si>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</si>
  <si>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</si>
  <si>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</si>
  <si>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</si>
  <si>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</si>
  <si>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</si>
  <si>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</si>
  <si>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</si>
  <si>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</si>
  <si>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</si>
  <si>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</si>
  <si>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</si>
  <si>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</si>
  <si>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</si>
  <si>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</si>
  <si>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</si>
  <si>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</si>
  <si>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</si>
  <si>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</si>
  <si>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</si>
  <si>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</si>
  <si>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</si>
  <si>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</si>
  <si>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</si>
  <si>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</si>
  <si>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</si>
  <si>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</si>
  <si>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</si>
  <si>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</si>
  <si>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</si>
  <si>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</si>
  <si>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</si>
  <si>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</si>
  <si>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</si>
  <si>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</si>
  <si>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</si>
  <si>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</si>
  <si>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</si>
  <si>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</si>
  <si>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</si>
  <si>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</si>
  <si>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</si>
  <si>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</si>
  <si>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</si>
  <si>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</si>
  <si>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</si>
  <si>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</si>
  <si>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</si>
  <si>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</si>
  <si>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</si>
  <si>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</si>
  <si>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</si>
  <si>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</si>
  <si>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</si>
  <si>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</si>
  <si>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</si>
  <si>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</si>
  <si>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</si>
  <si>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</si>
  <si>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</si>
  <si>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</si>
  <si>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</si>
  <si>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</si>
  <si>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</si>
  <si>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</si>
  <si>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</si>
  <si>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</si>
  <si>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</si>
  <si>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</si>
  <si>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</si>
  <si>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</si>
  <si>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</si>
  <si>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</si>
  <si>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</si>
  <si>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</si>
  <si>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</si>
  <si>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</si>
  <si>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</si>
  <si>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</si>
  <si>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</si>
  <si>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</si>
  <si>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</si>
  <si>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</si>
  <si>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</si>
  <si>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</si>
  <si>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</si>
  <si>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</si>
  <si>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</si>
  <si>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</si>
  <si>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</si>
  <si>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</si>
  <si>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</si>
  <si>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</si>
  <si>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</si>
  <si>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</si>
  <si>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</si>
  <si>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</si>
  <si>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</si>
  <si>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</si>
  <si>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</si>
  <si>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</si>
  <si>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</si>
  <si>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</si>
  <si>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</si>
  <si>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</si>
  <si>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</si>
  <si>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</si>
  <si>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</si>
  <si>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</si>
  <si>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</si>
  <si>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</si>
  <si>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</si>
  <si>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</si>
  <si>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</si>
  <si>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</si>
  <si>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</si>
  <si>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</si>
  <si>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</si>
  <si>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</si>
  <si>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</si>
  <si>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</si>
  <si>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</si>
  <si>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</si>
  <si>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</si>
  <si>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</si>
  <si>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</si>
  <si>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</si>
  <si>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</si>
  <si>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</si>
  <si>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</si>
  <si>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</si>
  <si>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</si>
  <si>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</si>
  <si>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</si>
  <si>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</si>
  <si>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</si>
  <si>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</si>
  <si>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</si>
  <si>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</si>
  <si>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</si>
  <si>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</si>
  <si>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</si>
  <si>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</si>
  <si>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</si>
  <si>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</si>
  <si>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</si>
  <si>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</si>
  <si>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</si>
  <si>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</si>
  <si>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</si>
  <si>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</si>
  <si>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</si>
  <si>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</si>
  <si>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</si>
  <si>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</si>
  <si>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</si>
  <si>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</si>
  <si>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</si>
  <si>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</si>
  <si>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</si>
  <si>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</si>
  <si>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</si>
  <si>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</si>
  <si>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</si>
  <si>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</si>
  <si>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</si>
  <si>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</si>
  <si>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</si>
  <si>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</si>
  <si>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</si>
  <si>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</si>
  <si>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</si>
  <si>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</si>
  <si>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</si>
  <si>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</si>
  <si>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</si>
  <si>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</si>
  <si>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</si>
  <si>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</si>
  <si>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</si>
  <si>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</si>
  <si>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</si>
  <si>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</si>
  <si>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</si>
  <si>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</si>
  <si>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</si>
  <si>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</si>
  <si>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</si>
  <si>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</si>
  <si>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</si>
  <si>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</si>
  <si>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</si>
  <si>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</si>
  <si>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</si>
  <si>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</si>
  <si>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</si>
  <si>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</si>
  <si>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</si>
  <si>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</si>
  <si>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</si>
  <si>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</si>
  <si>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</si>
  <si>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</si>
  <si>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</si>
  <si>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</si>
  <si>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</si>
  <si>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</si>
  <si>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</si>
  <si>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</si>
  <si>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</si>
  <si>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</si>
  <si>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</si>
  <si>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</si>
  <si>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</si>
  <si>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</si>
  <si>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</si>
  <si>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</si>
  <si>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</si>
  <si>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</si>
  <si>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</si>
  <si>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</si>
  <si>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</si>
  <si>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</si>
  <si>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</si>
  <si>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</si>
  <si>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</si>
  <si>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</si>
  <si>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</si>
  <si>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</si>
  <si>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</si>
  <si>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</si>
  <si>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</si>
  <si>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</si>
  <si>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</si>
  <si>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</si>
  <si>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</si>
  <si>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</si>
  <si>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</si>
  <si>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</si>
  <si>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</si>
  <si>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</si>
  <si>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</si>
  <si>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</si>
  <si>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</si>
  <si>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</si>
  <si>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</si>
  <si>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</si>
  <si>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</si>
  <si>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</si>
  <si>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</si>
  <si>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</si>
  <si>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</si>
  <si>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</si>
  <si>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</si>
  <si>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</si>
  <si>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</si>
  <si>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</si>
  <si>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</si>
  <si>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</si>
  <si>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</si>
  <si>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</si>
  <si>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</si>
  <si>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</si>
  <si>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</si>
  <si>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</si>
  <si>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</si>
  <si>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</si>
  <si>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</si>
  <si>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</si>
  <si>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</si>
  <si>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</si>
  <si>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</si>
  <si>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</si>
  <si>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</si>
  <si>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</si>
  <si>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</si>
  <si>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</si>
  <si>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</si>
  <si>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</si>
  <si>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</si>
  <si>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</si>
  <si>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</si>
  <si>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</si>
  <si>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</si>
  <si>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</si>
  <si>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</si>
  <si>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</si>
  <si>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</si>
  <si>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</si>
  <si>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</si>
  <si>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</si>
  <si>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</si>
  <si>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</si>
  <si>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</si>
  <si>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</si>
  <si>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</si>
  <si>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</si>
  <si>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</si>
  <si>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</si>
  <si>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</si>
  <si>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</si>
  <si>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</si>
  <si>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</si>
  <si>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</si>
  <si>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</si>
  <si>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</si>
  <si>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</si>
  <si>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</si>
  <si>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</si>
  <si>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</si>
  <si>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</si>
  <si>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</si>
  <si>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</si>
  <si>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</si>
  <si>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</si>
  <si>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</si>
  <si>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</si>
  <si>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</si>
  <si>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</si>
  <si>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</si>
  <si>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</si>
  <si>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</si>
  <si>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</si>
  <si>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</si>
  <si>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</si>
  <si>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</si>
  <si>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</si>
  <si>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</si>
  <si>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</si>
  <si>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</si>
  <si>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</si>
  <si>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</si>
  <si>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</si>
  <si>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</si>
  <si>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</si>
  <si>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</si>
  <si>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</si>
  <si>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</si>
  <si>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</si>
  <si>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</si>
  <si>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</si>
  <si>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</si>
  <si>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</si>
  <si>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</si>
  <si>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</si>
  <si>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</si>
  <si>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</si>
  <si>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</si>
  <si>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</si>
  <si>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</si>
  <si>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</si>
  <si>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</si>
  <si>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</si>
  <si>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</si>
  <si>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</si>
  <si>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</si>
  <si>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</si>
  <si>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</si>
  <si>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</si>
  <si>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</si>
  <si>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</si>
  <si>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</si>
  <si>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</si>
  <si>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</si>
  <si>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</si>
  <si>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</si>
  <si>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</si>
  <si>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</si>
  <si>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</si>
  <si>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</si>
  <si>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</si>
  <si>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</si>
  <si>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</si>
  <si>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</si>
  <si>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</si>
  <si>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</si>
  <si>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</si>
  <si>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</si>
  <si>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</si>
  <si>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</si>
  <si>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</si>
  <si>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</si>
  <si>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</si>
  <si>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</si>
  <si>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</si>
  <si>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</si>
  <si>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</si>
  <si>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</si>
  <si>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</si>
  <si>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</si>
  <si>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</si>
  <si>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</si>
  <si>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</si>
  <si>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</si>
  <si>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</si>
  <si>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</si>
  <si>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</si>
  <si>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</si>
  <si>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</si>
  <si>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</si>
  <si>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</si>
  <si>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</si>
  <si>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</si>
  <si>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</si>
  <si>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</si>
  <si>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</si>
  <si>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</si>
  <si>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</si>
  <si>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</si>
  <si>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</si>
  <si>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</si>
  <si>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</si>
  <si>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</si>
  <si>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</si>
  <si>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</si>
  <si>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</si>
  <si>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</si>
  <si>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</si>
  <si>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</si>
  <si>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</si>
  <si>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</si>
  <si>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</si>
  <si>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</si>
  <si>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</si>
  <si>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</si>
  <si>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</si>
  <si>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</si>
  <si>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</si>
  <si>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</si>
  <si>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</si>
  <si>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</si>
  <si>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</si>
  <si>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</si>
  <si>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</si>
  <si>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</si>
  <si>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</si>
  <si>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</si>
  <si>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</si>
  <si>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</si>
  <si>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</si>
  <si>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</si>
  <si>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</si>
  <si>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</si>
  <si>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</si>
  <si>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</si>
  <si>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</si>
  <si>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</si>
  <si>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</si>
  <si>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</si>
  <si>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</si>
  <si>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</si>
  <si>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</si>
  <si>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</si>
  <si>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</si>
  <si>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</si>
  <si>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</si>
  <si>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</si>
  <si>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</si>
  <si>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</si>
  <si>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</si>
  <si>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</si>
  <si>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</si>
  <si>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</si>
  <si>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</si>
  <si>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</si>
  <si>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</si>
  <si>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</si>
  <si>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</si>
  <si>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</si>
  <si>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</si>
  <si>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</si>
  <si>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</si>
  <si>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</si>
  <si>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</si>
  <si>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</si>
  <si>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</si>
  <si>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</si>
  <si>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</si>
  <si>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</si>
  <si>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</si>
  <si>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</si>
  <si>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</si>
  <si>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</si>
  <si>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</si>
  <si>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</si>
  <si>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</si>
  <si>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</si>
  <si>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</si>
  <si>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</si>
  <si>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</si>
  <si>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</si>
  <si>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</si>
  <si>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</si>
  <si>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</si>
  <si>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</si>
  <si>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</si>
  <si>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</si>
  <si>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</si>
  <si>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</si>
  <si>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</si>
  <si>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</si>
  <si>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</si>
  <si>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</si>
  <si>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</si>
  <si>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</si>
  <si>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</si>
  <si>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</si>
  <si>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</si>
  <si>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</si>
  <si>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</si>
  <si>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</si>
  <si>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</si>
  <si>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</si>
  <si>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</si>
  <si>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</si>
  <si>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</si>
  <si>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</si>
  <si>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</si>
  <si>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</si>
  <si>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</si>
  <si>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</si>
  <si>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</si>
  <si>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</si>
  <si>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</si>
  <si>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</si>
  <si>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</si>
  <si>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</si>
  <si>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</si>
  <si>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</si>
  <si>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</si>
  <si>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</si>
  <si>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</si>
  <si>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</si>
  <si>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</si>
  <si>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</si>
  <si>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</si>
  <si>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</si>
  <si>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</si>
  <si>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</si>
  <si>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</si>
  <si>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</si>
  <si>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</si>
  <si>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</si>
  <si>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</si>
  <si>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</si>
  <si>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</si>
  <si>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</si>
  <si>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</si>
  <si>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</si>
  <si>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</si>
  <si>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</si>
  <si>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</si>
  <si>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</si>
  <si>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</si>
  <si>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</si>
  <si>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</si>
  <si>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</si>
  <si>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</si>
  <si>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</si>
  <si>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</si>
  <si>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</si>
  <si>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</si>
  <si>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</si>
  <si>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</si>
  <si>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</si>
  <si>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</si>
  <si>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</si>
  <si>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</si>
  <si>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</si>
  <si>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</si>
  <si>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</si>
  <si>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</si>
  <si>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</si>
  <si>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</si>
  <si>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</si>
  <si>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</si>
  <si>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</si>
  <si>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</si>
  <si>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</si>
  <si>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</si>
  <si>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</si>
  <si>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</si>
  <si>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</si>
  <si>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</si>
  <si>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</si>
  <si>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</si>
  <si>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</si>
  <si>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</si>
  <si>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</si>
  <si>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</si>
  <si>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</si>
  <si>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</si>
  <si>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</si>
  <si>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</si>
  <si>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</si>
  <si>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</si>
  <si>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</si>
  <si>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</si>
  <si>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</si>
  <si>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</si>
  <si>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</si>
  <si>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</si>
  <si>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</si>
  <si>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</si>
  <si>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</si>
  <si>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</si>
  <si>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</si>
  <si>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</si>
  <si>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</si>
  <si>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</si>
  <si>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</si>
  <si>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</si>
  <si>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</si>
  <si>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</si>
  <si>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</si>
  <si>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</si>
  <si>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</si>
  <si>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</si>
  <si>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</si>
  <si>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</si>
  <si>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</si>
  <si>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</si>
  <si>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</si>
  <si>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</si>
  <si>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</si>
  <si>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</si>
  <si>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</si>
  <si>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</si>
  <si>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</si>
  <si>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</si>
  <si>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</si>
  <si>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</si>
  <si>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</si>
  <si>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</si>
  <si>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</si>
  <si>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</si>
  <si>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</si>
  <si>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</si>
  <si>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</si>
  <si>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</si>
  <si>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</si>
  <si>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</si>
  <si>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</si>
  <si>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</si>
  <si>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</si>
  <si>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</si>
  <si>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</si>
  <si>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</si>
  <si>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</si>
  <si>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</si>
  <si>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</si>
  <si>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</si>
  <si>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</si>
  <si>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</si>
  <si>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</si>
  <si>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</si>
  <si>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</si>
  <si>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</si>
  <si>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</si>
  <si>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</si>
  <si>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</si>
  <si>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</si>
  <si>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</si>
  <si>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</si>
  <si>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</si>
  <si>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</si>
  <si>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</si>
  <si>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</si>
  <si>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</si>
  <si>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</si>
  <si>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</si>
  <si>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</si>
  <si>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</si>
  <si>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</si>
  <si>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</si>
  <si>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</si>
  <si>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</si>
  <si>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</si>
  <si>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</si>
  <si>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</si>
  <si>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</si>
  <si>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</si>
  <si>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</si>
  <si>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</si>
  <si>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</si>
  <si>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</si>
  <si>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</si>
  <si>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</si>
  <si>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</si>
  <si>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</si>
  <si>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</si>
  <si>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</si>
  <si>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</si>
  <si>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</si>
  <si>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</si>
  <si>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</si>
  <si>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</si>
  <si>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</si>
  <si>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</si>
  <si>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</si>
  <si>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</si>
  <si>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</si>
  <si>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</si>
  <si>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</si>
  <si>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</si>
  <si>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</si>
  <si>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</si>
  <si>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</si>
  <si>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</si>
  <si>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</si>
  <si>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</si>
  <si>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</si>
  <si>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</si>
  <si>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</si>
  <si>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</si>
  <si>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</si>
  <si>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</si>
  <si>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</si>
  <si>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</si>
  <si>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</si>
  <si>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</si>
  <si>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</si>
  <si>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</si>
  <si>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</si>
  <si>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</si>
  <si>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</si>
  <si>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</si>
  <si>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</si>
  <si>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</si>
  <si>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</si>
  <si>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</si>
  <si>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</si>
  <si>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</si>
  <si>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</si>
  <si>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</si>
  <si>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</si>
  <si>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</si>
  <si>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</si>
  <si>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</si>
  <si>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</si>
  <si>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</si>
  <si>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</si>
  <si>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</si>
  <si>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</si>
  <si>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</si>
  <si>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</si>
  <si>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</si>
  <si>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</si>
  <si>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</si>
  <si>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</si>
  <si>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</si>
  <si>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</si>
  <si>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</si>
  <si>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</si>
  <si>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</si>
  <si>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</si>
  <si>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</si>
  <si>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</si>
  <si>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</si>
  <si>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</si>
  <si>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</si>
  <si>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</si>
  <si>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</si>
  <si>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</si>
  <si>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</si>
  <si>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</si>
  <si>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</si>
  <si>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</si>
  <si>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</si>
  <si>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</si>
  <si>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</si>
  <si>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</si>
  <si>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</si>
  <si>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</si>
  <si>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</si>
  <si>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</si>
  <si>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</si>
  <si>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</si>
  <si>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</si>
  <si>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</si>
  <si>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</si>
  <si>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</si>
  <si>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</si>
  <si>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</si>
  <si>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</si>
  <si>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</si>
  <si>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</si>
  <si>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</si>
  <si>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</si>
  <si>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</si>
  <si>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</si>
  <si>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</si>
  <si>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</si>
  <si>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</si>
  <si>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</si>
  <si>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</si>
  <si>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</si>
  <si>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</si>
  <si>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</si>
  <si>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</si>
  <si>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</si>
  <si>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</si>
  <si>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</si>
  <si>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</si>
  <si>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</si>
  <si>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</si>
  <si>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</si>
  <si>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</si>
  <si>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</si>
  <si>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</si>
  <si>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</si>
  <si>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</si>
  <si>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</si>
  <si>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</si>
  <si>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</si>
  <si>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</si>
  <si>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</si>
  <si>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</si>
  <si>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</si>
  <si>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</si>
  <si>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</si>
  <si>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</si>
  <si>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</si>
  <si>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</si>
  <si>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</si>
  <si>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</si>
  <si>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</si>
  <si>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</si>
  <si>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</si>
  <si>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</si>
  <si>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</si>
  <si>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</si>
  <si>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</si>
  <si>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</si>
  <si>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</si>
  <si>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</si>
  <si>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</si>
  <si>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</si>
  <si>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</si>
  <si>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</si>
  <si>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</si>
  <si>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</si>
  <si>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</si>
  <si>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</si>
  <si>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</si>
  <si>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</si>
  <si>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</si>
  <si>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</si>
  <si>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</si>
  <si>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</si>
  <si>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</si>
  <si>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</si>
  <si>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</si>
  <si>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</si>
  <si>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</si>
  <si>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</si>
  <si>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</si>
  <si>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</si>
  <si>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</si>
  <si>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</si>
  <si>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</si>
  <si>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</si>
  <si>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</si>
  <si>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</si>
  <si>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</si>
  <si>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</si>
  <si>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</si>
  <si>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</si>
  <si>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</si>
  <si>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</si>
  <si>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</si>
  <si>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</si>
  <si>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</si>
  <si>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</si>
  <si>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</si>
  <si>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</si>
  <si>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</si>
  <si>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</si>
  <si>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</si>
  <si>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</si>
  <si>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</si>
  <si>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</si>
  <si>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</si>
  <si>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</si>
  <si>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</si>
  <si>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</si>
  <si>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</si>
  <si>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</si>
  <si>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</si>
  <si>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</si>
  <si>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</si>
  <si>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</si>
  <si>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</si>
  <si>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</si>
  <si>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</si>
  <si>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</si>
  <si>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</si>
  <si>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</si>
  <si>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</si>
  <si>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</si>
  <si>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</si>
  <si>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</si>
  <si>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</si>
  <si>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</si>
  <si>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</si>
  <si>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</si>
  <si>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</si>
  <si>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</si>
  <si>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</si>
  <si>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</si>
  <si>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</si>
  <si>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</si>
  <si>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</si>
  <si>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</si>
  <si>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</si>
  <si>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</si>
  <si>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</si>
  <si>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</si>
  <si>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</si>
  <si>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</si>
  <si>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</si>
  <si>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</si>
  <si>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</si>
  <si>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</si>
  <si>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</si>
  <si>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</si>
  <si>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</si>
  <si>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</si>
  <si>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</si>
  <si>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</si>
  <si>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</si>
  <si>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</si>
  <si>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</si>
  <si>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</si>
  <si>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</si>
  <si>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</si>
  <si>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</si>
  <si>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</si>
  <si>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</si>
  <si>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</si>
  <si>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</si>
  <si>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</si>
  <si>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</si>
  <si>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</si>
  <si>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</si>
  <si>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</si>
  <si>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</si>
  <si>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</si>
  <si>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</si>
  <si>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</si>
  <si>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</si>
  <si>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</si>
  <si>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</si>
  <si>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</si>
  <si>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</si>
  <si>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</si>
  <si>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</si>
  <si>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</si>
  <si>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</si>
  <si>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</si>
  <si>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</si>
  <si>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</si>
  <si>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</si>
  <si>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</si>
  <si>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</si>
  <si>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</si>
  <si>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</si>
  <si>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</si>
  <si>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</si>
  <si>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</si>
  <si>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</si>
  <si>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</si>
  <si>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</si>
  <si>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</si>
  <si>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</si>
  <si>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</si>
  <si>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</si>
  <si>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</si>
  <si>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</si>
  <si>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</si>
  <si>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</si>
  <si>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</si>
  <si>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</si>
  <si>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</si>
  <si>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</si>
  <si>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</si>
  <si>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</si>
  <si>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</si>
  <si>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</si>
  <si>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</si>
  <si>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</si>
  <si>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</si>
  <si>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</si>
  <si>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</si>
  <si>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</si>
  <si>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</si>
  <si>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</si>
  <si>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</si>
  <si>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</si>
  <si>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</si>
  <si>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</si>
  <si>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</si>
  <si>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</si>
  <si>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</si>
  <si>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</si>
  <si>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</si>
  <si>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</si>
  <si>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</si>
  <si>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</si>
  <si>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</si>
  <si>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</si>
  <si>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</si>
  <si>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</si>
  <si>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</si>
  <si>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</si>
  <si>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</si>
  <si>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</si>
  <si>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</si>
  <si>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</si>
  <si>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</si>
  <si>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</si>
  <si>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</si>
  <si>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</si>
  <si>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</si>
  <si>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</si>
  <si>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</si>
  <si>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</si>
  <si>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</si>
  <si>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</si>
  <si>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</si>
  <si>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</si>
  <si>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</si>
  <si>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</si>
  <si>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</si>
  <si>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</si>
  <si>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</si>
  <si>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</si>
  <si>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</si>
  <si>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</si>
  <si>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</si>
  <si>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</si>
  <si>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</si>
  <si>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</si>
  <si>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</si>
  <si>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</si>
  <si>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</si>
  <si>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</si>
  <si>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</si>
  <si>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</si>
  <si>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</si>
  <si>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</si>
  <si>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</si>
  <si>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</si>
  <si>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</si>
  <si>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</si>
  <si>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</si>
  <si>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</si>
  <si>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</si>
  <si>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</si>
  <si>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</si>
  <si>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</si>
  <si>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</si>
  <si>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</si>
  <si>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</si>
  <si>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</si>
  <si>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</si>
  <si>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</si>
  <si>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</si>
  <si>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</si>
  <si>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</si>
  <si>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</si>
  <si>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</si>
  <si>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</si>
  <si>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</si>
  <si>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</si>
  <si>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</si>
  <si>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</si>
  <si>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</si>
  <si>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</si>
  <si>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</si>
  <si>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</si>
  <si>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</si>
  <si>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</si>
  <si>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</si>
  <si>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</si>
  <si>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</si>
  <si>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</si>
  <si>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</si>
  <si>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</si>
  <si>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</si>
  <si>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</si>
  <si>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</si>
  <si>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</si>
  <si>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</si>
  <si>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</si>
  <si>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</si>
  <si>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</si>
  <si>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</si>
  <si>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</si>
  <si>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</si>
  <si>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</si>
  <si>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</si>
  <si>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</si>
  <si>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</si>
  <si>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</si>
  <si>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</si>
  <si>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</si>
  <si>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</si>
  <si>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</si>
  <si>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</si>
  <si>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</si>
  <si>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</si>
  <si>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</si>
  <si>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</si>
  <si>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</si>
  <si>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</si>
  <si>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</si>
  <si>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</si>
  <si>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</si>
  <si>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</si>
  <si>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</si>
  <si>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</si>
  <si>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</si>
  <si>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</si>
  <si>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</si>
  <si>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</si>
  <si>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</si>
  <si>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</si>
  <si>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</si>
  <si>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</si>
  <si>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</si>
  <si>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</si>
  <si>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</si>
  <si>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</si>
  <si>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</si>
  <si>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</si>
  <si>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</si>
  <si>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</si>
  <si>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</si>
  <si>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</si>
  <si>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</si>
  <si>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</si>
  <si>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</si>
  <si>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</si>
  <si>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</si>
  <si>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</si>
  <si>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</si>
  <si>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</si>
  <si>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</si>
  <si>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</si>
  <si>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</si>
  <si>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</si>
  <si>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</si>
  <si>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</si>
  <si>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</si>
  <si>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</si>
  <si>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</si>
  <si>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</si>
  <si>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</si>
  <si>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</si>
  <si>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</si>
  <si>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</si>
  <si>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</si>
  <si>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</si>
  <si>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</si>
  <si>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</si>
  <si>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</si>
  <si>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</si>
  <si>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</si>
  <si>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</si>
  <si>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</si>
  <si>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</si>
  <si>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</si>
  <si>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</si>
  <si>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</si>
  <si>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</si>
  <si>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</si>
  <si>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</si>
  <si>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</si>
  <si>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</si>
  <si>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</si>
  <si>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</si>
  <si>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</si>
  <si>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</si>
  <si>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</si>
  <si>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</si>
  <si>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</si>
  <si>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</si>
  <si>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</si>
  <si>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</si>
  <si>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</si>
  <si>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</si>
  <si>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</si>
  <si>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</si>
  <si>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</si>
  <si>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</si>
  <si>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</si>
  <si>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</si>
  <si>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</si>
  <si>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</si>
  <si>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</si>
  <si>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</si>
  <si>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</si>
  <si>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</si>
  <si>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</si>
  <si>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</si>
  <si>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</si>
  <si>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</si>
  <si>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</si>
  <si>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</si>
  <si>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</si>
  <si>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</si>
  <si>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</si>
  <si>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</si>
  <si>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</si>
  <si>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</si>
  <si>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</si>
  <si>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</si>
  <si>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</si>
  <si>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</si>
  <si>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</si>
  <si>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</si>
  <si>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</si>
  <si>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</si>
  <si>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</si>
  <si>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</si>
  <si>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</si>
  <si>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</si>
  <si>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</si>
  <si>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</si>
  <si>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</si>
  <si>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</si>
  <si>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</si>
  <si>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</si>
  <si>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</si>
  <si>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</si>
  <si>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</si>
  <si>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</si>
  <si>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</si>
  <si>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</si>
  <si>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</si>
  <si>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</si>
  <si>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</si>
  <si>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</si>
  <si>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</si>
  <si>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</si>
  <si>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</si>
  <si>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</si>
  <si>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</si>
  <si>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</si>
  <si>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</si>
  <si>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</si>
  <si>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</si>
  <si>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</si>
  <si>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</si>
  <si>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</si>
  <si>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</si>
  <si>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</si>
  <si>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</si>
  <si>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</si>
  <si>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</si>
  <si>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</si>
  <si>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</si>
  <si>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</si>
  <si>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</si>
  <si>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</si>
  <si>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</si>
  <si>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</si>
  <si>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</si>
  <si>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</si>
  <si>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</si>
  <si>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</si>
  <si>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</si>
  <si>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</si>
  <si>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</si>
  <si>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</si>
  <si>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</si>
  <si>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</si>
  <si>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</si>
  <si>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</si>
  <si>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</si>
  <si>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</si>
  <si>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</si>
  <si>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</si>
  <si>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</si>
  <si>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</si>
  <si>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</si>
  <si>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</si>
  <si>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</si>
  <si>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</si>
  <si>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</si>
  <si>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</si>
  <si>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</si>
  <si>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</si>
  <si>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</si>
  <si>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</si>
  <si>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</si>
  <si>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</si>
  <si>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</si>
  <si>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</si>
  <si>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</si>
  <si>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</si>
  <si>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</si>
  <si>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</si>
  <si>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</si>
  <si>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</si>
  <si>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</si>
  <si>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</si>
  <si>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</si>
  <si>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</si>
  <si>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</si>
  <si>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</si>
  <si>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</si>
  <si>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</si>
  <si>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</si>
  <si>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</si>
  <si>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</si>
  <si>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</si>
  <si>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</si>
  <si>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</si>
  <si>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</si>
  <si>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</si>
  <si>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</si>
  <si>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</si>
  <si>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</si>
  <si>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</si>
  <si>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</si>
  <si>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</si>
  <si>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</si>
  <si>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</si>
  <si>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</si>
  <si>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</si>
  <si>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</si>
  <si>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</si>
  <si>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</si>
  <si>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</si>
  <si>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</si>
  <si>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</si>
  <si>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</si>
  <si>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</si>
  <si>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</si>
  <si>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</si>
  <si>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</si>
  <si>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</si>
  <si>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</si>
  <si>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</si>
  <si>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</si>
  <si>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</si>
  <si>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</si>
  <si>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</si>
  <si>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</si>
  <si>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</si>
  <si>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</si>
  <si>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</si>
  <si>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</si>
  <si>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</si>
  <si>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</si>
  <si>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</si>
  <si>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</si>
  <si>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</si>
  <si>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</si>
  <si>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</si>
  <si>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</si>
  <si>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</si>
  <si>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</si>
  <si>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</si>
  <si>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</si>
  <si>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</si>
  <si>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</si>
  <si>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</si>
  <si>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</si>
  <si>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</si>
  <si>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</si>
  <si>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</si>
  <si>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</si>
  <si>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</si>
  <si>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</si>
  <si>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</si>
  <si>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</si>
  <si>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</si>
  <si>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</si>
  <si>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</si>
  <si>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</si>
  <si>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</si>
  <si>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</si>
  <si>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</si>
  <si>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</si>
  <si>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</si>
  <si>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</si>
  <si>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</si>
  <si>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</si>
  <si>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</si>
  <si>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</si>
  <si>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</si>
  <si>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</si>
  <si>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</si>
  <si>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</si>
  <si>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</si>
  <si>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</si>
  <si>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</si>
  <si>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</si>
  <si>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</si>
  <si>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</si>
  <si>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</si>
  <si>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</si>
  <si>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</si>
  <si>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</si>
  <si>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</si>
  <si>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</si>
  <si>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</si>
  <si>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</si>
  <si>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</si>
  <si>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</si>
  <si>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</si>
  <si>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</si>
  <si>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</si>
  <si>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</si>
  <si>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</si>
  <si>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</si>
  <si>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</si>
  <si>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</si>
  <si>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</si>
  <si>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</si>
  <si>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</si>
  <si>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</si>
  <si>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</si>
  <si>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</si>
  <si>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</si>
  <si>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</si>
  <si>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</si>
  <si>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</si>
  <si>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</si>
  <si>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</si>
  <si>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</si>
  <si>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</si>
  <si>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</si>
  <si>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</si>
  <si>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</si>
  <si>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</si>
  <si>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</si>
  <si>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</si>
  <si>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</si>
  <si>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</si>
  <si>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</si>
  <si>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</si>
  <si>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</si>
  <si>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</si>
  <si>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</si>
  <si>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</si>
  <si>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</si>
  <si>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</si>
  <si>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</si>
  <si>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</si>
  <si>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</si>
  <si>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</si>
  <si>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</si>
  <si>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</si>
  <si>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</si>
  <si>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</si>
  <si>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</si>
  <si>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</si>
  <si>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</si>
  <si>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</si>
  <si>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</si>
  <si>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</si>
  <si>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</si>
  <si>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</si>
  <si>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</si>
  <si>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</si>
  <si>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</si>
  <si>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</si>
  <si>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</si>
  <si>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</si>
  <si>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</si>
  <si>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</si>
  <si>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</si>
  <si>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</si>
  <si>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</si>
  <si>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</si>
  <si>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</si>
  <si>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</si>
  <si>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</si>
  <si>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</si>
  <si>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</si>
  <si>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</si>
  <si>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</si>
  <si>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</si>
  <si>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</si>
  <si>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</si>
  <si>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</si>
  <si>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</si>
  <si>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</si>
  <si>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</si>
  <si>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</si>
  <si>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</si>
  <si>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</si>
  <si>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</si>
  <si>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</si>
  <si>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</si>
  <si>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</si>
  <si>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</si>
  <si>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</si>
  <si>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</si>
  <si>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</si>
  <si>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</si>
  <si>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</si>
  <si>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</si>
  <si>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</si>
  <si>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</si>
  <si>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</si>
  <si>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</si>
  <si>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</si>
  <si>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</si>
  <si>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</si>
  <si>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</si>
  <si>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</si>
  <si>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</si>
  <si>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</si>
  <si>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</si>
  <si>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</si>
  <si>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</si>
  <si>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</si>
  <si>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</si>
  <si>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</si>
  <si>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</si>
  <si>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</si>
  <si>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</si>
  <si>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</si>
  <si>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</si>
  <si>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</si>
  <si>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</si>
  <si>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</si>
  <si>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</si>
  <si>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</si>
  <si>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</si>
  <si>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</si>
  <si>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</si>
  <si>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</si>
  <si>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</si>
  <si>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</si>
  <si>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</si>
  <si>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</si>
  <si>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</si>
  <si>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</si>
  <si>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</si>
  <si>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</si>
  <si>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</si>
  <si>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</si>
  <si>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</si>
  <si>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</si>
  <si>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</si>
  <si>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</si>
  <si>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</si>
  <si>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</si>
  <si>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</si>
  <si>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</si>
  <si>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</si>
  <si>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</si>
  <si>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</si>
  <si>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</si>
  <si>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</si>
  <si>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</si>
  <si>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</si>
  <si>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</si>
  <si>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</si>
  <si>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</si>
  <si>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</si>
  <si>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</si>
  <si>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</si>
  <si>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</si>
  <si>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</si>
  <si>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</si>
  <si>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</si>
  <si>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</si>
  <si>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</si>
  <si>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</si>
  <si>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</si>
  <si>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</si>
  <si>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</si>
  <si>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</si>
  <si>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</si>
  <si>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</si>
  <si>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</si>
  <si>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</si>
  <si>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</si>
  <si>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</si>
  <si>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</si>
  <si>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</si>
  <si>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</si>
  <si>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</si>
  <si>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</si>
  <si>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</si>
  <si>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</si>
  <si>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</si>
  <si>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</si>
  <si>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</si>
  <si>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</si>
  <si>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</si>
  <si>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</si>
  <si>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</si>
  <si>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</si>
  <si>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</si>
  <si>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</si>
  <si>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</si>
  <si>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</si>
  <si>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</si>
  <si>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</si>
  <si>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</si>
  <si>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</si>
  <si>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</si>
  <si>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</si>
  <si>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</si>
  <si>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</si>
  <si>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</si>
  <si>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</si>
  <si>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</si>
  <si>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</si>
  <si>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</si>
  <si>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</si>
  <si>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</si>
  <si>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</si>
  <si>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</si>
  <si>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</si>
  <si>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</si>
  <si>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</si>
  <si>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</si>
  <si>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</si>
  <si>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</si>
  <si>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</si>
  <si>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</si>
  <si>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</si>
  <si>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</si>
  <si>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</si>
  <si>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</si>
  <si>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</si>
  <si>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</si>
  <si>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</si>
  <si>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</si>
  <si>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</si>
  <si>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</si>
  <si>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</si>
  <si>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</si>
  <si>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</si>
  <si>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</si>
  <si>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</si>
  <si>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</si>
  <si>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</si>
  <si>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</si>
  <si>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</si>
  <si>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</si>
  <si>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</si>
  <si>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</si>
  <si>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</si>
  <si>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</si>
  <si>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</si>
  <si>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</si>
  <si>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</si>
  <si>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</si>
  <si>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</si>
  <si>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</si>
  <si>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</si>
  <si>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</si>
  <si>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</si>
  <si>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</si>
  <si>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</si>
  <si>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</si>
  <si>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</si>
  <si>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</si>
  <si>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</si>
  <si>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</si>
  <si>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</si>
  <si>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</si>
  <si>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</si>
  <si>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</si>
  <si>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</si>
  <si>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</si>
  <si>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</si>
  <si>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</si>
  <si>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</si>
  <si>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</si>
  <si>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</si>
  <si>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</si>
  <si>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</si>
  <si>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</si>
  <si>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</si>
  <si>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</si>
  <si>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</si>
  <si>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</si>
  <si>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</si>
  <si>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</si>
  <si>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</si>
  <si>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</si>
  <si>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</si>
  <si>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</si>
  <si>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</si>
  <si>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</si>
  <si>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</si>
  <si>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</si>
  <si>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</si>
  <si>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</si>
  <si>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</si>
  <si>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</si>
  <si>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</si>
  <si>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</si>
  <si>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</si>
  <si>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</si>
  <si>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</si>
  <si>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</si>
  <si>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</si>
  <si>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</si>
  <si>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</si>
  <si>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</si>
  <si>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</si>
  <si>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</si>
  <si>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</si>
  <si>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</si>
  <si>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</si>
  <si>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</si>
  <si>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</si>
  <si>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</si>
  <si>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</si>
  <si>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</si>
  <si>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</si>
  <si>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</si>
  <si>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</si>
  <si>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</si>
  <si>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</si>
  <si>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</si>
  <si>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</si>
  <si>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</si>
  <si>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</si>
  <si>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</si>
  <si>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</si>
  <si>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</si>
  <si>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</si>
  <si>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</si>
  <si>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</si>
  <si>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</si>
  <si>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</si>
  <si>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</si>
  <si>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</si>
  <si>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</si>
  <si>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</si>
  <si>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</si>
  <si>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</si>
  <si>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</si>
  <si>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</si>
  <si>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</si>
  <si>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</si>
  <si>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</si>
  <si>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</si>
  <si>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</si>
  <si>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</si>
  <si>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</si>
  <si>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</si>
  <si>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</si>
  <si>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</si>
  <si>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</si>
  <si>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</si>
  <si>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</si>
  <si>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</si>
  <si>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</si>
  <si>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</si>
  <si>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</si>
  <si>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</si>
  <si>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</si>
  <si>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</si>
  <si>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</si>
  <si>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</si>
  <si>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</si>
  <si>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</si>
  <si>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</si>
  <si>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</si>
  <si>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</si>
  <si>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</si>
  <si>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</si>
  <si>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</si>
  <si>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</si>
  <si>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</si>
  <si>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</si>
  <si>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</si>
  <si>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</si>
  <si>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</si>
  <si>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</si>
  <si>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</si>
  <si>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</si>
  <si>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</si>
  <si>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</si>
  <si>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</si>
  <si>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</si>
  <si>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</si>
  <si>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</si>
  <si>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</si>
  <si>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</si>
  <si>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</si>
  <si>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</si>
  <si>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</si>
  <si>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</si>
  <si>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</si>
  <si>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</si>
  <si>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</si>
  <si>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</si>
  <si>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</si>
  <si>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</si>
  <si>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</si>
  <si>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</si>
  <si>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</si>
  <si>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</si>
  <si>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</si>
  <si>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</si>
  <si>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</si>
  <si>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</si>
  <si>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</si>
  <si>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</si>
  <si>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</si>
  <si>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</si>
  <si>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</si>
  <si>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</si>
  <si>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</si>
  <si>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</si>
  <si>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</si>
  <si>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</si>
  <si>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</si>
  <si>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</si>
  <si>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</si>
  <si>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</si>
  <si>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</si>
  <si>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</si>
  <si>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</si>
  <si>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</si>
  <si>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</si>
  <si>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</si>
  <si>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</si>
  <si>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</si>
  <si>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</si>
  <si>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</si>
  <si>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</si>
  <si>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</si>
  <si>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</si>
  <si>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</si>
  <si>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</si>
  <si>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</si>
  <si>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</si>
  <si>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</si>
  <si>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</si>
  <si>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</si>
  <si>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</si>
  <si>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</si>
  <si>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</si>
  <si>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</si>
  <si>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</si>
  <si>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</si>
  <si>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</si>
  <si>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</si>
  <si>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</si>
  <si>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</si>
  <si>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</si>
  <si>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</si>
  <si>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</si>
  <si>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</si>
  <si>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</si>
  <si>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</si>
  <si>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</si>
  <si>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</si>
  <si>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</si>
  <si>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</si>
  <si>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</si>
  <si>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</si>
  <si>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</si>
  <si>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</si>
  <si>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</si>
  <si>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</si>
  <si>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</si>
  <si>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</si>
  <si>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</si>
  <si>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</si>
  <si>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</si>
  <si>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</si>
  <si>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</si>
  <si>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</si>
  <si>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</si>
  <si>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</si>
  <si>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</si>
  <si>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</si>
  <si>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</si>
  <si>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</si>
  <si>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</si>
  <si>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</si>
  <si>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</si>
  <si>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</si>
  <si>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</si>
  <si>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</si>
  <si>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</si>
  <si>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</si>
  <si>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</si>
  <si>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</si>
  <si>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</si>
  <si>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</si>
  <si>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</si>
  <si>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</si>
  <si>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</si>
  <si>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</si>
  <si>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</si>
  <si>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</si>
  <si>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</si>
  <si>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</si>
  <si>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</si>
  <si>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</si>
  <si>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</si>
  <si>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</si>
  <si>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</si>
  <si>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</si>
  <si>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</si>
  <si>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</si>
  <si>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</si>
  <si>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</si>
  <si>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</si>
  <si>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</si>
  <si>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</si>
  <si>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</si>
  <si>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</si>
  <si>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</si>
  <si>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</si>
  <si>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</si>
  <si>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</si>
  <si>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</si>
  <si>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</si>
  <si>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</si>
  <si>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</si>
  <si>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</si>
  <si>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</si>
  <si>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</si>
  <si>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</si>
  <si>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</si>
  <si>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</si>
  <si>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</si>
  <si>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</si>
  <si>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</si>
  <si>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</si>
  <si>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</si>
  <si>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</si>
  <si>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</si>
  <si>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</si>
  <si>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</si>
  <si>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</si>
  <si>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</si>
  <si>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</si>
  <si>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</si>
  <si>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</si>
  <si>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</si>
  <si>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</si>
  <si>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</si>
  <si>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</si>
  <si>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</si>
  <si>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</si>
  <si>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</si>
  <si>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</si>
  <si>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</si>
  <si>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</si>
  <si>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</si>
  <si>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</si>
  <si>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</si>
  <si>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</si>
  <si>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</si>
  <si>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</si>
  <si>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</si>
  <si>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</si>
  <si>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</si>
  <si>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</si>
  <si>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</si>
  <si>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</si>
  <si>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</si>
  <si>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</si>
  <si>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</si>
  <si>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</si>
  <si>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</si>
  <si>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</si>
  <si>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</si>
  <si>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</si>
  <si>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</si>
  <si>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</si>
  <si>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</si>
  <si>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</si>
  <si>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</si>
  <si>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</si>
  <si>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</si>
  <si>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</si>
  <si>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</si>
  <si>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</si>
  <si>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</si>
  <si>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</si>
  <si>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</si>
  <si>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</si>
  <si>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</si>
  <si>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</si>
  <si>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</si>
  <si>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</si>
  <si>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</si>
  <si>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</si>
  <si>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</si>
  <si>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</si>
  <si>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</si>
  <si>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</si>
  <si>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</si>
  <si>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</si>
  <si>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</si>
  <si>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</si>
  <si>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</si>
  <si>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</si>
  <si>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</si>
  <si>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</si>
  <si>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</si>
  <si>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</si>
  <si>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</si>
  <si>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</si>
  <si>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</si>
  <si>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</si>
  <si>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</si>
  <si>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</si>
  <si>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</si>
  <si>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</si>
  <si>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</si>
  <si>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</si>
  <si>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</si>
  <si>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</si>
  <si>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</si>
  <si>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</si>
  <si>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</si>
  <si>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</si>
  <si>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</si>
  <si>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</si>
  <si>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</si>
  <si>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</si>
  <si>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</si>
  <si>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</si>
  <si>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</si>
  <si>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</si>
  <si>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</si>
  <si>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</si>
  <si>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</si>
  <si>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</si>
  <si>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</si>
  <si>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</si>
  <si>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</si>
  <si>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</si>
  <si>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</si>
  <si>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</si>
  <si>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</si>
  <si>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</si>
  <si>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</si>
  <si>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</si>
  <si>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</si>
  <si>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</si>
  <si>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</si>
  <si>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</si>
  <si>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</si>
  <si>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</si>
  <si>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</si>
  <si>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</si>
  <si>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</si>
  <si>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</si>
  <si>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</si>
  <si>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</si>
  <si>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</si>
  <si>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</si>
  <si>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</si>
  <si>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</si>
  <si>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</si>
  <si>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</si>
  <si>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</si>
  <si>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</si>
  <si>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</si>
  <si>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</si>
  <si>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</si>
  <si>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</si>
  <si>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</si>
  <si>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</si>
  <si>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</si>
  <si>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</si>
  <si>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</si>
  <si>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</si>
  <si>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</si>
  <si>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</si>
  <si>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</si>
  <si>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</si>
  <si>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</si>
  <si>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</si>
  <si>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</si>
  <si>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</si>
  <si>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</si>
  <si>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</si>
  <si>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</si>
  <si>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</si>
  <si>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</si>
  <si>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</si>
  <si>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</si>
  <si>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</si>
  <si>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</si>
  <si>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</si>
  <si>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</si>
  <si>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</si>
  <si>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</si>
  <si>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</si>
  <si>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</si>
  <si>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</si>
  <si>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</si>
  <si>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</si>
  <si>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</si>
  <si>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</si>
  <si>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</si>
  <si>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</si>
  <si>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</si>
  <si>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</si>
  <si>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</si>
  <si>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</si>
  <si>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</si>
  <si>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</si>
  <si>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</si>
  <si>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</si>
  <si>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</si>
  <si>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</si>
  <si>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</si>
  <si>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</si>
  <si>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</si>
  <si>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</si>
  <si>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</si>
  <si>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</si>
  <si>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</si>
  <si>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</si>
  <si>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</si>
  <si>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</si>
  <si>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</si>
  <si>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</si>
  <si>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</si>
  <si>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</si>
  <si>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</si>
  <si>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</si>
  <si>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</si>
  <si>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</si>
  <si>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</si>
  <si>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</si>
  <si>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</si>
  <si>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</si>
  <si>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</si>
  <si>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</si>
  <si>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</si>
  <si>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</si>
  <si>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</si>
  <si>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</si>
  <si>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</si>
  <si>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</si>
  <si>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</si>
  <si>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</si>
  <si>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</si>
  <si>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</si>
  <si>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</si>
  <si>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</si>
  <si>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</si>
  <si>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</si>
  <si>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</si>
  <si>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</si>
  <si>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</si>
  <si>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</si>
  <si>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</si>
  <si>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</si>
  <si>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</si>
  <si>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</si>
  <si>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</si>
  <si>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</si>
  <si>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</si>
  <si>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</si>
  <si>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</si>
  <si>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</si>
  <si>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</si>
  <si>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</si>
  <si>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</si>
  <si>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</si>
  <si>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</si>
  <si>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</si>
  <si>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</si>
  <si>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</si>
  <si>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</si>
  <si>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</si>
  <si>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</si>
  <si>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</si>
  <si>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</si>
  <si>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</si>
  <si>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</si>
  <si>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</si>
  <si>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</si>
  <si>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</si>
  <si>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</si>
  <si>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</si>
  <si>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</si>
  <si>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</si>
  <si>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</si>
  <si>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</si>
  <si>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</si>
  <si>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</si>
  <si>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</si>
  <si>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</si>
  <si>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</si>
  <si>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</si>
  <si>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</si>
  <si>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</si>
  <si>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</si>
  <si>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</si>
  <si>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</si>
  <si>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</si>
  <si>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</si>
  <si>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</si>
  <si>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</si>
  <si>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</si>
  <si>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</si>
  <si>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</si>
  <si>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</si>
  <si>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</si>
  <si>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</si>
  <si>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</si>
  <si>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</si>
  <si>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</si>
  <si>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</si>
  <si>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</si>
  <si>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</si>
  <si>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</si>
  <si>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</si>
  <si>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</si>
  <si>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</si>
  <si>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</si>
  <si>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</si>
  <si>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</si>
  <si>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</si>
  <si>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</si>
  <si>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</si>
  <si>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</si>
  <si>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</si>
  <si>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</si>
  <si>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</si>
  <si>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</si>
  <si>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</si>
  <si>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</si>
  <si>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</si>
  <si>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</si>
  <si>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</si>
  <si>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</si>
  <si>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</si>
  <si>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</si>
  <si>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</si>
  <si>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</si>
  <si>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</si>
  <si>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</si>
  <si>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</si>
  <si>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</si>
  <si>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</si>
  <si>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</si>
  <si>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</si>
  <si>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</si>
  <si>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</si>
  <si>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</si>
  <si>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</si>
  <si>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</si>
  <si>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</si>
  <si>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</si>
  <si>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</si>
  <si>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</si>
  <si>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</si>
  <si>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</si>
  <si>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</si>
  <si>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</si>
  <si>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</si>
  <si>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</si>
  <si>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</si>
  <si>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</si>
  <si>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</si>
  <si>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</si>
  <si>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</si>
  <si>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</si>
  <si>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</si>
  <si>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</si>
  <si>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</si>
  <si>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</si>
  <si>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</si>
  <si>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</si>
  <si>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</si>
  <si>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</si>
  <si>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</si>
  <si>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</si>
  <si>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</si>
  <si>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</si>
  <si>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</si>
  <si>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</si>
  <si>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</si>
  <si>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</si>
  <si>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</si>
  <si>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</si>
  <si>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</si>
  <si>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</si>
  <si>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</si>
  <si>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</si>
  <si>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</si>
  <si>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</si>
  <si>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</si>
  <si>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</si>
  <si>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</si>
  <si>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</si>
  <si>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</si>
  <si>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</si>
  <si>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</si>
  <si>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</si>
  <si>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</si>
  <si>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</si>
  <si>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</si>
  <si>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</si>
  <si>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</si>
  <si>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</si>
  <si>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</si>
  <si>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</si>
  <si>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</si>
  <si>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</si>
  <si>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</si>
  <si>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</si>
  <si>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</si>
  <si>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</si>
  <si>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</si>
  <si>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</si>
  <si>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</si>
  <si>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</si>
  <si>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</si>
  <si>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</si>
  <si>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</si>
  <si>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</si>
  <si>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</si>
  <si>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</si>
  <si>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</si>
  <si>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</si>
  <si>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</si>
  <si>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</si>
  <si>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</si>
  <si>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</si>
  <si>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</si>
  <si>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</si>
  <si>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</si>
  <si>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</si>
  <si>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</si>
  <si>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</si>
  <si>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</si>
  <si>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</si>
  <si>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</si>
  <si>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</si>
  <si>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</si>
  <si>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</si>
  <si>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</si>
  <si>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</si>
  <si>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</si>
  <si>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</si>
  <si>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</si>
  <si>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</si>
  <si>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</si>
  <si>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</si>
  <si>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</si>
  <si>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</si>
  <si>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</si>
  <si>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</si>
  <si>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</si>
  <si>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</si>
  <si>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</si>
  <si>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</si>
  <si>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</si>
  <si>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</si>
  <si>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</si>
  <si>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</si>
  <si>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</si>
  <si>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</si>
  <si>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</si>
  <si>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</si>
  <si>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</si>
  <si>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</si>
  <si>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</si>
  <si>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</si>
  <si>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</si>
  <si>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</si>
  <si>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</si>
  <si>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</si>
  <si>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</si>
  <si>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</si>
  <si>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</si>
  <si>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</si>
  <si>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</si>
  <si>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</si>
  <si>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</si>
  <si>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</si>
  <si>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</si>
  <si>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</si>
  <si>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</si>
  <si>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</si>
  <si>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</si>
  <si>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</si>
  <si>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</si>
  <si>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</si>
  <si>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</si>
  <si>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</si>
  <si>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</si>
  <si>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</si>
  <si>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</si>
  <si>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</si>
  <si>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</si>
  <si>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</si>
  <si>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</si>
  <si>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</si>
  <si>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</si>
  <si>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</si>
  <si>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</si>
  <si>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</si>
  <si>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</si>
  <si>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</si>
  <si>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</si>
  <si>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</si>
  <si>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</si>
  <si>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</si>
  <si>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</si>
  <si>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</si>
  <si>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</si>
  <si>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</si>
  <si>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</si>
  <si>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</si>
  <si>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</si>
  <si>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</si>
  <si>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</si>
  <si>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</si>
  <si>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</si>
  <si>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</si>
  <si>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</si>
  <si>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</si>
  <si>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</si>
  <si>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</si>
  <si>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</si>
  <si>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</si>
  <si>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</si>
  <si>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</si>
  <si>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</si>
  <si>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</si>
  <si>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</si>
  <si>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</si>
  <si>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</si>
  <si>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</si>
  <si>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</si>
  <si>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</si>
  <si>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</si>
  <si>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</si>
  <si>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</si>
  <si>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</si>
  <si>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</si>
  <si>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</si>
  <si>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</si>
  <si>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</si>
  <si>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</si>
  <si>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</si>
  <si>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</si>
  <si>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</si>
  <si>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</si>
  <si>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</si>
  <si>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</si>
  <si>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</si>
  <si>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</si>
  <si>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</si>
  <si>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</si>
  <si>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</si>
  <si>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</si>
  <si>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</si>
  <si>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</si>
  <si>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</si>
  <si>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</si>
  <si>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</si>
  <si>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</si>
  <si>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</si>
  <si>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</si>
  <si>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</si>
  <si>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</si>
  <si>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</si>
  <si>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</si>
  <si>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</si>
  <si>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</si>
  <si>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</si>
  <si>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</si>
  <si>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</si>
  <si>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</si>
  <si>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</si>
  <si>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</si>
  <si>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</si>
  <si>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</si>
  <si>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</si>
  <si>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</si>
  <si>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</si>
  <si>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</si>
  <si>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</si>
  <si>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</si>
  <si>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</si>
  <si>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</si>
  <si>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</si>
  <si>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</si>
  <si>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</si>
  <si>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</si>
  <si>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</si>
  <si>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</si>
  <si>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</si>
  <si>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</si>
  <si>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</si>
  <si>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</si>
  <si>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</si>
  <si>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</si>
  <si>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</si>
  <si>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</si>
  <si>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</si>
  <si>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</si>
  <si>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</si>
  <si>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</si>
  <si>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</si>
  <si>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</si>
  <si>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</si>
  <si>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</si>
  <si>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</si>
  <si>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</si>
  <si>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</si>
  <si>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</si>
  <si>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</si>
  <si>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</si>
  <si>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</si>
  <si>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</si>
  <si>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</si>
  <si>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</si>
  <si>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</si>
  <si>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</si>
  <si>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</si>
  <si>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</si>
  <si>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</si>
  <si>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</si>
  <si>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</si>
  <si>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</si>
  <si>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</si>
  <si>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</si>
  <si>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</si>
  <si>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</si>
  <si>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</si>
  <si>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</si>
  <si>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</si>
  <si>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</si>
  <si>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</si>
  <si>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</si>
  <si>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</si>
  <si>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</si>
  <si>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</si>
  <si>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</si>
  <si>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</si>
  <si>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</si>
  <si>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</si>
  <si>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</si>
  <si>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</si>
  <si>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</si>
  <si>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</si>
  <si>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</si>
  <si>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</si>
  <si>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</si>
  <si>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</si>
  <si>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</si>
  <si>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</si>
  <si>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</si>
  <si>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</si>
  <si>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</si>
  <si>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</si>
  <si>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</si>
  <si>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</si>
  <si>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</si>
  <si>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</si>
  <si>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</si>
  <si>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</si>
  <si>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</si>
  <si>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</si>
  <si>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</si>
  <si>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</si>
  <si>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</si>
  <si>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</si>
  <si>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</si>
  <si>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</si>
  <si>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</si>
  <si>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</si>
  <si>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</si>
  <si>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</si>
  <si>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</si>
  <si>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</si>
  <si>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</si>
  <si>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</si>
  <si>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</si>
  <si>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</si>
  <si>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</si>
  <si>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</si>
  <si>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</si>
  <si>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</si>
  <si>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</si>
  <si>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</si>
  <si>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</si>
  <si>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</si>
  <si>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</si>
  <si>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</si>
  <si>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</si>
  <si>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</si>
  <si>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</si>
  <si>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</si>
  <si>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</si>
  <si>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</si>
  <si>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</si>
  <si>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</si>
  <si>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</si>
  <si>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</si>
  <si>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</si>
  <si>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</si>
  <si>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</si>
  <si>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</si>
  <si>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</si>
  <si>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</si>
  <si>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</si>
  <si>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</si>
  <si>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</si>
  <si>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</si>
  <si>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</si>
  <si>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</si>
  <si>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</si>
  <si>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</si>
  <si>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</si>
  <si>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</si>
  <si>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</si>
  <si>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</si>
  <si>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</si>
  <si>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</si>
  <si>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</si>
  <si>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</si>
  <si>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</si>
  <si>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</si>
  <si>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</si>
  <si>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</si>
  <si>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</si>
  <si>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</si>
  <si>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</si>
  <si>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</si>
  <si>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</si>
  <si>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</si>
  <si>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</si>
  <si>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</si>
  <si>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</si>
  <si>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</si>
  <si>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</si>
  <si>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</si>
  <si>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</si>
  <si>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</si>
  <si>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</si>
  <si>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</si>
  <si>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</si>
  <si>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</si>
  <si>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</si>
  <si>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</si>
  <si>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</si>
  <si>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</si>
  <si>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</si>
  <si>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</si>
  <si>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</si>
  <si>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</si>
  <si>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</si>
  <si>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</si>
  <si>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</si>
  <si>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</si>
  <si>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</si>
  <si>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</si>
  <si>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</si>
  <si>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</si>
  <si>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</si>
  <si>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</si>
  <si>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</si>
  <si>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</si>
  <si>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</si>
  <si>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</si>
  <si>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</si>
  <si>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</si>
  <si>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</si>
  <si>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</si>
  <si>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</si>
  <si>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</si>
  <si>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</si>
  <si>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</si>
  <si>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</si>
  <si>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</si>
  <si>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</si>
  <si>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</si>
  <si>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</si>
  <si>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</si>
  <si>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</si>
  <si>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</si>
  <si>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</si>
  <si>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</si>
  <si>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</si>
  <si>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</si>
  <si>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</si>
  <si>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</si>
  <si>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</si>
  <si>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</si>
  <si>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</si>
  <si>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</si>
  <si>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</si>
  <si>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</si>
  <si>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</si>
  <si>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</si>
  <si>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</si>
  <si>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</si>
  <si>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</si>
  <si>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</si>
  <si>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</si>
  <si>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</si>
  <si>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</si>
  <si>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</si>
  <si>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</si>
  <si>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</si>
  <si>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</si>
  <si>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</si>
  <si>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</si>
  <si>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</si>
  <si>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</si>
  <si>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</si>
  <si>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</si>
  <si>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</si>
  <si>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</si>
  <si>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</si>
  <si>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</si>
  <si>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</si>
  <si>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</si>
  <si>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</si>
  <si>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</si>
  <si>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</si>
  <si>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</si>
  <si>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</si>
  <si>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</si>
  <si>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</si>
  <si>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</si>
  <si>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</si>
  <si>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</si>
  <si>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</si>
  <si>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</si>
  <si>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</si>
  <si>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</si>
  <si>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</si>
  <si>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</si>
  <si>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</si>
  <si>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</si>
  <si>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</si>
  <si>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</si>
  <si>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</si>
  <si>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</si>
  <si>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</si>
  <si>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</si>
  <si>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</si>
  <si>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</si>
  <si>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</si>
  <si>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</si>
  <si>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</si>
  <si>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</si>
  <si>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</si>
  <si>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</si>
  <si>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</si>
  <si>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</si>
  <si>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</si>
  <si>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</si>
  <si>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</si>
  <si>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</si>
  <si>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</si>
  <si>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</si>
  <si>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</si>
  <si>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</si>
  <si>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</si>
  <si>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</si>
  <si>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</si>
  <si>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</si>
  <si>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</si>
  <si>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</si>
  <si>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</si>
  <si>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</si>
  <si>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</si>
  <si>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</si>
  <si>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</si>
  <si>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</si>
  <si>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</si>
  <si>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</si>
  <si>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</si>
  <si>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</si>
  <si>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</si>
  <si>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</si>
  <si>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</si>
  <si>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</si>
  <si>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</si>
  <si>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</si>
  <si>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</si>
  <si>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</si>
  <si>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</si>
  <si>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</si>
  <si>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</si>
  <si>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</si>
  <si>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</si>
  <si>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</si>
  <si>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</si>
  <si>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</si>
  <si>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</si>
  <si>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</si>
  <si>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</si>
  <si>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</si>
  <si>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</si>
  <si>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</si>
  <si>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</si>
  <si>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</si>
  <si>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</si>
  <si>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</si>
  <si>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</si>
  <si>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</si>
  <si>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</si>
  <si>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</si>
  <si>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</si>
  <si>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</si>
  <si>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</si>
  <si>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</si>
  <si>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</si>
  <si>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</si>
  <si>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</si>
  <si>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</si>
  <si>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</si>
  <si>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</si>
  <si>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</si>
  <si>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</si>
  <si>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</si>
  <si>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</si>
  <si>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</si>
  <si>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</si>
  <si>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</si>
  <si>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</si>
  <si>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</si>
  <si>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</si>
  <si>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</si>
  <si>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</si>
  <si>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</si>
  <si>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</si>
  <si>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</si>
  <si>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</si>
  <si>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</si>
  <si>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</si>
  <si>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</si>
  <si>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</si>
  <si>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</si>
  <si>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</si>
  <si>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</si>
  <si>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</si>
  <si>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</si>
  <si>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</si>
  <si>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</si>
  <si>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</si>
  <si>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</si>
  <si>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</si>
  <si>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</si>
  <si>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</si>
  <si>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</si>
  <si>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</si>
  <si>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</si>
  <si>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</si>
  <si>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</si>
  <si>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</si>
  <si>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</si>
  <si>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</si>
  <si>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</si>
  <si>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</si>
  <si>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</si>
  <si>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</si>
  <si>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</si>
  <si>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</si>
  <si>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</si>
  <si>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</si>
  <si>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</si>
  <si>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</si>
  <si>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</si>
  <si>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</si>
  <si>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</si>
  <si>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</si>
  <si>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</si>
  <si>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</si>
  <si>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</si>
  <si>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</si>
  <si>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</si>
  <si>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</si>
  <si>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</si>
  <si>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</si>
  <si>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</si>
  <si>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</si>
  <si>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</si>
  <si>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</si>
  <si>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</si>
  <si>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</si>
  <si>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</si>
  <si>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</si>
  <si>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</si>
  <si>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</si>
  <si>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</si>
  <si>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</si>
  <si>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</si>
  <si>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</si>
  <si>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</si>
  <si>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</si>
  <si>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</si>
  <si>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</si>
  <si>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</si>
  <si>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</si>
  <si>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</si>
  <si>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</si>
  <si>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</si>
  <si>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</si>
  <si>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</si>
  <si>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</si>
  <si>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</si>
  <si>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</si>
  <si>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</si>
  <si>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</si>
  <si>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</si>
  <si>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</si>
  <si>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</si>
  <si>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</si>
  <si>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</si>
  <si>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</si>
  <si>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</si>
  <si>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</si>
  <si>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</si>
  <si>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</si>
  <si>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</si>
  <si>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</si>
  <si>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</si>
  <si>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</si>
  <si>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</si>
  <si>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</si>
  <si>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</si>
  <si>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</si>
  <si>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</si>
  <si>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</si>
  <si>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</si>
  <si>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</si>
  <si>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</si>
  <si>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</si>
  <si>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</si>
  <si>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</si>
  <si>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</si>
  <si>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</si>
  <si>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</si>
  <si>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</si>
  <si>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</si>
  <si>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</si>
  <si>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</si>
  <si>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</si>
  <si>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</si>
  <si>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</si>
  <si>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</si>
  <si>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</si>
  <si>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</si>
  <si>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</si>
  <si>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</si>
  <si>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</si>
  <si>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</si>
  <si>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</si>
  <si>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</si>
  <si>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</si>
  <si>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</si>
  <si>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</si>
  <si>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</si>
  <si>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</si>
  <si>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</si>
  <si>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</si>
  <si>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</si>
  <si>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</si>
  <si>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</si>
  <si>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</si>
  <si>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</si>
  <si>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</si>
  <si>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</si>
  <si>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</si>
  <si>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</si>
  <si>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</si>
  <si>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</si>
  <si>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</si>
  <si>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</si>
  <si>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</si>
  <si>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</si>
  <si>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</si>
  <si>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</si>
  <si>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</si>
  <si>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</si>
  <si>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</si>
  <si>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</si>
  <si>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</si>
  <si>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</si>
  <si>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</si>
  <si>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</si>
  <si>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</si>
  <si>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</si>
  <si>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</si>
  <si>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</si>
  <si>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</si>
  <si>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</si>
  <si>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</si>
  <si>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</si>
  <si>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</si>
  <si>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</si>
  <si>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</si>
  <si>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</si>
  <si>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</si>
  <si>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</si>
  <si>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</si>
  <si>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</si>
  <si>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</si>
  <si>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</si>
  <si>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</si>
  <si>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</si>
  <si>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</si>
  <si>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</si>
  <si>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</si>
  <si>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</si>
  <si>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</si>
  <si>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</si>
  <si>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</si>
  <si>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</si>
  <si>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</si>
  <si>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</si>
  <si>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</si>
  <si>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</si>
  <si>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</si>
  <si>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</si>
  <si>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</si>
  <si>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</si>
  <si>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</si>
  <si>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</si>
  <si>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</si>
  <si>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</si>
  <si>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</si>
  <si>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</si>
  <si>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</si>
  <si>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</si>
  <si>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</si>
  <si>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</si>
  <si>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</si>
  <si>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</si>
  <si>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</si>
  <si>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</si>
  <si>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</si>
  <si>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</si>
  <si>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</si>
  <si>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</si>
  <si>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</si>
  <si>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</si>
  <si>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</si>
  <si>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</si>
  <si>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</si>
  <si>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</si>
  <si>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</si>
  <si>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</si>
  <si>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</si>
  <si>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</si>
  <si>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</si>
  <si>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</si>
  <si>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</si>
  <si>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</si>
  <si>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</si>
  <si>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</si>
  <si>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</si>
  <si>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</si>
  <si>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</si>
  <si>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</si>
  <si>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</si>
  <si>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</si>
  <si>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</si>
  <si>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</si>
  <si>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</si>
  <si>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</si>
  <si>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</si>
  <si>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</si>
  <si>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</si>
  <si>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</si>
  <si>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</si>
  <si>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</si>
  <si>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</si>
  <si>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</si>
  <si>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</si>
  <si>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</si>
  <si>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</si>
  <si>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</si>
  <si>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</si>
  <si>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</si>
  <si>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</si>
  <si>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</si>
  <si>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</si>
  <si>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</si>
  <si>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</si>
  <si>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</si>
  <si>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</si>
  <si>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</si>
  <si>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</si>
  <si>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</si>
  <si>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</si>
  <si>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</si>
  <si>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</si>
  <si>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</si>
  <si>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</si>
  <si>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</si>
  <si>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</si>
  <si>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</si>
  <si>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</si>
  <si>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</si>
  <si>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</si>
  <si>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</si>
  <si>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</si>
  <si>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</si>
  <si>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</si>
  <si>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</si>
  <si>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</si>
  <si>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</si>
  <si>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</si>
  <si>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</si>
  <si>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</si>
  <si>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</si>
  <si>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</si>
  <si>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</si>
  <si>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</si>
  <si>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</si>
  <si>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</si>
  <si>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</si>
  <si>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</si>
  <si>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</si>
  <si>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</si>
  <si>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</si>
  <si>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</si>
  <si>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</si>
  <si>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</si>
  <si>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</si>
  <si>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</si>
  <si>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</si>
  <si>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</si>
  <si>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</si>
  <si>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</si>
  <si>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</si>
  <si>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</si>
  <si>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</si>
  <si>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</si>
  <si>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</si>
  <si>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</si>
  <si>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</si>
  <si>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</si>
  <si>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</si>
  <si>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</si>
  <si>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</si>
  <si>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</si>
  <si>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</si>
  <si>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</si>
  <si>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</si>
  <si>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</si>
  <si>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</si>
  <si>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</si>
  <si>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</si>
  <si>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</si>
  <si>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</si>
  <si>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</si>
  <si>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</si>
  <si>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</si>
  <si>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</si>
  <si>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</si>
  <si>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</si>
  <si>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</si>
  <si>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</si>
  <si>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</si>
  <si>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</si>
  <si>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</si>
  <si>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</si>
  <si>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</si>
  <si>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</si>
  <si>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</si>
  <si>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</si>
  <si>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</si>
  <si>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</si>
  <si>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</si>
  <si>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</si>
  <si>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</si>
  <si>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</si>
  <si>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</si>
  <si>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</si>
  <si>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</si>
  <si>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</si>
  <si>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</si>
  <si>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</si>
  <si>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</si>
  <si>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</si>
  <si>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</si>
  <si>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</si>
  <si>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</si>
  <si>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</si>
  <si>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</si>
  <si>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</si>
  <si>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</si>
  <si>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</si>
  <si>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</si>
  <si>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</si>
  <si>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</si>
  <si>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</si>
  <si>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</si>
  <si>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</si>
  <si>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</si>
  <si>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</si>
  <si>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</si>
  <si>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</si>
  <si>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</si>
  <si>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</si>
  <si>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</si>
  <si>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</si>
  <si>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</si>
  <si>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</si>
  <si>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</si>
  <si>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</si>
  <si>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</si>
  <si>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</si>
  <si>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</si>
  <si>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</si>
  <si>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</si>
  <si>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</si>
  <si>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</si>
  <si>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</si>
  <si>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</si>
  <si>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</si>
  <si>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</si>
  <si>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</si>
  <si>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</si>
  <si>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</si>
  <si>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</si>
  <si>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</si>
  <si>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</si>
  <si>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</si>
  <si>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</si>
  <si>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</si>
  <si>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</si>
  <si>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</si>
  <si>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</si>
  <si>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</si>
  <si>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</si>
  <si>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</si>
  <si>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</si>
  <si>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</si>
  <si>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</si>
  <si>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</si>
  <si>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</si>
  <si>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</si>
  <si>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</si>
  <si>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</si>
  <si>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</si>
  <si>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</si>
  <si>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</si>
  <si>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</si>
  <si>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</si>
  <si>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</si>
  <si>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</si>
  <si>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</si>
  <si>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</si>
  <si>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</si>
  <si>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</si>
  <si>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</si>
  <si>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</si>
  <si>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</si>
  <si>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</si>
  <si>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</si>
  <si>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</si>
  <si>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</si>
  <si>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</si>
  <si>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</si>
  <si>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</si>
  <si>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</si>
  <si>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</si>
  <si>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</si>
  <si>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</si>
  <si>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</si>
  <si>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</si>
  <si>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</si>
  <si>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</si>
  <si>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</si>
  <si>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</si>
  <si>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</si>
  <si>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</si>
  <si>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</si>
  <si>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</si>
  <si>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</si>
  <si>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</si>
  <si>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</si>
  <si>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</si>
  <si>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</si>
  <si>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</si>
  <si>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</si>
  <si>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</si>
  <si>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</si>
  <si>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</si>
  <si>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</si>
  <si>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</si>
  <si>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</si>
  <si>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</si>
  <si>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</si>
  <si>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</si>
  <si>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</si>
  <si>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</si>
  <si>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</si>
  <si>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</si>
  <si>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</si>
  <si>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</si>
  <si>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</si>
  <si>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</si>
  <si>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</si>
  <si>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</si>
  <si>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</si>
  <si>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</si>
  <si>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</si>
  <si>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</si>
  <si>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</si>
  <si>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</si>
  <si>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</si>
  <si>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</si>
  <si>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</si>
  <si>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</si>
  <si>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</si>
  <si>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</si>
  <si>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</si>
  <si>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</si>
  <si>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</si>
  <si>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</si>
  <si>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</si>
  <si>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</si>
  <si>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</si>
  <si>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</si>
  <si>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</si>
  <si>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</si>
  <si>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</si>
  <si>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</si>
  <si>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</si>
  <si>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</si>
  <si>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</si>
  <si>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</si>
  <si>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</si>
  <si>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</si>
  <si>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</si>
  <si>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</si>
  <si>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</si>
  <si>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</si>
  <si>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</si>
  <si>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</si>
  <si>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</si>
  <si>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</si>
  <si>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</si>
  <si>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</si>
  <si>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</si>
  <si>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</si>
  <si>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</si>
  <si>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</si>
  <si>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</si>
  <si>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</si>
  <si>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</si>
  <si>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</si>
  <si>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</si>
  <si>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</si>
  <si>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</si>
  <si>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</si>
  <si>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</si>
  <si>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</si>
  <si>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</si>
  <si>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</si>
  <si>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</si>
  <si>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</si>
  <si>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</si>
  <si>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</si>
  <si>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</si>
  <si>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</si>
  <si>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</si>
  <si>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</si>
  <si>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</si>
  <si>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</si>
  <si>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</si>
  <si>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</si>
  <si>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</si>
  <si>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</si>
  <si>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</si>
  <si>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</si>
  <si>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</si>
  <si>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</si>
  <si>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</si>
  <si>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</si>
  <si>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</si>
  <si>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</si>
  <si>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</si>
  <si>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</si>
  <si>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</si>
  <si>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</si>
  <si>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</si>
  <si>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</si>
  <si>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</si>
  <si>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</si>
  <si>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</si>
  <si>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</si>
  <si>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</si>
  <si>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</si>
  <si>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</si>
  <si>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</si>
  <si>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</si>
  <si>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</si>
  <si>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</si>
  <si>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</si>
  <si>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</si>
  <si>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</si>
  <si>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</si>
  <si>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</si>
  <si>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</si>
  <si>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</si>
  <si>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</si>
  <si>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</si>
  <si>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</si>
  <si>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</si>
  <si>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</si>
  <si>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</si>
  <si>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</si>
  <si>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</si>
  <si>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</si>
  <si>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</si>
  <si>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</si>
  <si>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</si>
  <si>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</si>
  <si>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</si>
  <si>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</si>
  <si>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</si>
  <si>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</si>
  <si>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</si>
  <si>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</si>
  <si>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</si>
  <si>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</si>
  <si>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</si>
  <si>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</si>
  <si>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</si>
  <si>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</si>
  <si>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</si>
  <si>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</si>
  <si>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</si>
  <si>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</si>
  <si>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</si>
  <si>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</si>
  <si>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</si>
  <si>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</si>
  <si>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</si>
  <si>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</si>
  <si>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</si>
  <si>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</si>
  <si>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</si>
  <si>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</si>
  <si>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</si>
  <si>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</si>
  <si>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</si>
  <si>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</si>
  <si>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</si>
  <si>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</si>
  <si>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</si>
  <si>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</si>
  <si>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</si>
  <si>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</si>
  <si>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</si>
  <si>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</si>
  <si>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</si>
  <si>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</si>
  <si>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</si>
  <si>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</si>
  <si>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</si>
  <si>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</si>
  <si>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</si>
  <si>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</si>
  <si>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</si>
  <si>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</si>
  <si>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</si>
  <si>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</si>
  <si>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</si>
  <si>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</si>
  <si>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</si>
  <si>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</si>
  <si>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</si>
  <si>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</si>
  <si>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</si>
  <si>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</si>
  <si>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</si>
  <si>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</si>
  <si>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</si>
  <si>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</si>
  <si>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</si>
  <si>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</si>
  <si>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</si>
  <si>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</si>
  <si>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</si>
  <si>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</si>
  <si>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</si>
  <si>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</si>
  <si>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</si>
  <si>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</si>
  <si>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</si>
  <si>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</si>
  <si>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</si>
  <si>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</si>
  <si>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</si>
  <si>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</si>
  <si>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</si>
  <si>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</si>
  <si>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</si>
  <si>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</si>
  <si>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</si>
  <si>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</si>
  <si>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</si>
  <si>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</si>
  <si>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</si>
  <si>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</si>
  <si>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</si>
  <si>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</si>
  <si>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</si>
  <si>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</si>
  <si>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</si>
  <si>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</si>
  <si>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</si>
  <si>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</si>
  <si>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</si>
  <si>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</si>
  <si>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</si>
  <si>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</si>
  <si>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</si>
  <si>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</si>
  <si>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</si>
  <si>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</si>
  <si>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</si>
  <si>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</si>
  <si>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</si>
  <si>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</si>
  <si>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</si>
  <si>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</si>
  <si>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</si>
  <si>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</si>
  <si>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</si>
  <si>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</si>
  <si>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</si>
  <si>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</si>
  <si>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</si>
  <si>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</si>
  <si>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</si>
  <si>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</si>
  <si>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</si>
  <si>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</si>
  <si>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</si>
  <si>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</si>
  <si>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</si>
  <si>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</si>
  <si>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</si>
  <si>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</si>
  <si>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</si>
  <si>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</si>
  <si>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</si>
  <si>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</si>
  <si>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</si>
  <si>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</si>
  <si>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</si>
  <si>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</si>
  <si>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</si>
  <si>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</si>
  <si>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</si>
  <si>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</si>
  <si>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</si>
  <si>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</si>
  <si>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</si>
  <si>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</si>
  <si>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</si>
  <si>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</si>
  <si>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</si>
  <si>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</si>
  <si>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</si>
  <si>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</si>
  <si>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</si>
  <si>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</si>
  <si>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</si>
  <si>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</si>
  <si>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</si>
  <si>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</si>
  <si>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</si>
  <si>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</si>
  <si>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</si>
  <si>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</si>
  <si>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</si>
  <si>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</si>
  <si>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</si>
  <si>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</si>
  <si>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</si>
  <si>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</si>
  <si>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</si>
  <si>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</si>
  <si>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</si>
  <si>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</si>
  <si>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</si>
  <si>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</si>
  <si>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</si>
  <si>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</si>
  <si>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</si>
  <si>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</si>
  <si>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</si>
  <si>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</si>
  <si>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</si>
  <si>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</si>
  <si>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</si>
  <si>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</si>
  <si>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</si>
  <si>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</si>
  <si>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</si>
  <si>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</si>
  <si>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</si>
  <si>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</si>
  <si>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</si>
  <si>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</si>
  <si>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</si>
  <si>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</si>
  <si>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</si>
  <si>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</si>
  <si>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</si>
  <si>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</si>
  <si>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</si>
  <si>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</si>
  <si>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</si>
  <si>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</si>
  <si>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</si>
  <si>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</si>
  <si>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</si>
  <si>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</si>
  <si>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</si>
  <si>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</si>
  <si>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</si>
  <si>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</si>
  <si>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</si>
  <si>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</si>
  <si>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</si>
  <si>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</si>
  <si>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</si>
  <si>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</si>
  <si>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</si>
  <si>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</si>
  <si>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</si>
  <si>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</si>
  <si>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</si>
  <si>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</si>
  <si>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</si>
  <si>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</si>
  <si>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</si>
  <si>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</si>
  <si>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</si>
  <si>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</si>
  <si>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</si>
  <si>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</si>
  <si>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</si>
  <si>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</si>
  <si>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</si>
  <si>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</si>
  <si>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</si>
  <si>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</si>
  <si>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</si>
  <si>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</si>
  <si>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</si>
  <si>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</si>
  <si>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</si>
  <si>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</si>
  <si>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</si>
  <si>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</si>
  <si>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</si>
  <si>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</si>
  <si>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</si>
  <si>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</si>
  <si>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</si>
  <si>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</si>
  <si>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</si>
  <si>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</si>
  <si>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</si>
  <si>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</si>
  <si>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</si>
  <si>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</si>
  <si>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</si>
  <si>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</si>
  <si>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</si>
  <si>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</si>
  <si>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</si>
  <si>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</si>
  <si>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</si>
  <si>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</si>
  <si>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</si>
  <si>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</si>
  <si>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</si>
  <si>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</si>
  <si>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</si>
  <si>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</si>
  <si>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</si>
  <si>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</si>
  <si>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</si>
  <si>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</si>
  <si>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</si>
  <si>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</si>
  <si>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</si>
  <si>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</si>
  <si>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</si>
  <si>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</si>
  <si>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</si>
  <si>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</si>
  <si>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</si>
  <si>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</si>
  <si>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</si>
  <si>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</si>
  <si>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</si>
  <si>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</si>
  <si>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</si>
  <si>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</si>
  <si>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</si>
  <si>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</si>
  <si>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</si>
  <si>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</si>
  <si>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</si>
  <si>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</si>
  <si>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</si>
  <si>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</si>
  <si>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</si>
  <si>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</si>
  <si>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</si>
  <si>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</si>
  <si>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</si>
  <si>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</si>
  <si>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</si>
  <si>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</si>
  <si>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</si>
  <si>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</si>
  <si>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</si>
  <si>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</si>
  <si>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</si>
  <si>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</si>
  <si>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</si>
  <si>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</si>
  <si>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</si>
  <si>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</si>
  <si>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</si>
  <si>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</si>
  <si>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</si>
  <si>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</si>
  <si>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</si>
  <si>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</si>
  <si>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</si>
  <si>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</si>
  <si>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</si>
  <si>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</si>
  <si>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</si>
  <si>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</si>
  <si>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</si>
  <si>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</si>
  <si>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</si>
  <si>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</si>
  <si>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</si>
  <si>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</si>
  <si>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</si>
  <si>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</si>
  <si>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</si>
  <si>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</si>
  <si>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</si>
  <si>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</si>
  <si>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</si>
  <si>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</si>
  <si>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</si>
  <si>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</si>
  <si>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</si>
  <si>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</si>
  <si>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</si>
  <si>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</si>
  <si>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</si>
  <si>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</si>
  <si>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</si>
  <si>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</si>
  <si>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</si>
  <si>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</si>
  <si>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</si>
  <si>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</si>
  <si>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</si>
  <si>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</si>
  <si>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</si>
  <si>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</si>
  <si>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</si>
  <si>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</si>
  <si>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</si>
  <si>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</si>
  <si>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</si>
  <si>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</si>
  <si>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</si>
  <si>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</si>
  <si>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</si>
  <si>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</si>
  <si>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</si>
  <si>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</si>
  <si>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</si>
  <si>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</si>
  <si>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</si>
  <si>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</si>
  <si>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</si>
  <si>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</si>
  <si>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</si>
  <si>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</si>
  <si>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</si>
  <si>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</si>
  <si>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</si>
  <si>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</si>
  <si>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</si>
  <si>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</si>
  <si>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</si>
  <si>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</si>
  <si>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</si>
  <si>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</si>
  <si>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</si>
  <si>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</si>
  <si>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</si>
  <si>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</si>
  <si>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</si>
  <si>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</si>
  <si>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</si>
  <si>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</si>
  <si>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</si>
  <si>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</si>
  <si>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</si>
  <si>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</si>
  <si>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</si>
  <si>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</si>
  <si>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</si>
  <si>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</si>
  <si>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</si>
  <si>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</si>
  <si>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</si>
  <si>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</si>
  <si>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</si>
  <si>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</si>
  <si>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</si>
  <si>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</si>
  <si>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</si>
  <si>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</si>
  <si>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</si>
  <si>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</si>
  <si>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</si>
  <si>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</si>
  <si>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</si>
  <si>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</si>
  <si>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</si>
  <si>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</si>
  <si>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</si>
  <si>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</si>
  <si>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</si>
  <si>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</si>
  <si>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</si>
  <si>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</si>
  <si>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</si>
  <si>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</si>
  <si>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</si>
  <si>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</si>
  <si>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</si>
  <si>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</si>
  <si>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</si>
  <si>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</si>
  <si>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</si>
  <si>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</si>
  <si>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</si>
  <si>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</si>
  <si>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</si>
  <si>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</si>
  <si>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</si>
  <si>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</si>
  <si>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</si>
  <si>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</si>
  <si>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</si>
  <si>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</si>
  <si>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</si>
  <si>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</si>
  <si>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</si>
  <si>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</si>
  <si>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</si>
  <si>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</si>
  <si>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</si>
  <si>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</si>
  <si>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</si>
  <si>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</si>
  <si>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</si>
  <si>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</si>
  <si>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</si>
  <si>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</si>
  <si>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</si>
  <si>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</si>
  <si>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</si>
  <si>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</si>
  <si>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</si>
  <si>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</si>
  <si>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</si>
  <si>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</si>
  <si>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</si>
  <si>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</si>
  <si>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</si>
  <si>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</si>
  <si>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</si>
  <si>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</si>
  <si>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</si>
  <si>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</si>
  <si>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</si>
  <si>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</si>
  <si>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</si>
  <si>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</si>
  <si>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</si>
  <si>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</si>
  <si>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</si>
  <si>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</si>
  <si>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</si>
  <si>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</si>
  <si>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</si>
  <si>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</si>
  <si>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</si>
  <si>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</si>
  <si>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</si>
  <si>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</si>
  <si>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</si>
  <si>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</si>
  <si>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</si>
  <si>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</si>
  <si>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</si>
  <si>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</si>
  <si>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</si>
  <si>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</si>
  <si>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</si>
  <si>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</si>
  <si>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</si>
  <si>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</si>
  <si>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</si>
  <si>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</si>
  <si>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</si>
  <si>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</si>
  <si>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</si>
  <si>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</si>
  <si>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</si>
  <si>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</si>
  <si>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</si>
  <si>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</si>
  <si>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</si>
  <si>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</si>
  <si>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</si>
  <si>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</si>
  <si>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</si>
  <si>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</si>
  <si>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</si>
  <si>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</si>
  <si>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</si>
  <si>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</si>
  <si>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</si>
  <si>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</si>
  <si>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</si>
  <si>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</si>
  <si>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</si>
  <si>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</si>
  <si>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</si>
  <si>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</si>
  <si>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</si>
  <si>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</si>
  <si>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</si>
  <si>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</si>
  <si>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</si>
  <si>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</si>
  <si>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</si>
  <si>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</si>
  <si>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</si>
  <si>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</si>
  <si>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</si>
  <si>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</si>
  <si>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</si>
  <si>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</si>
  <si>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</si>
  <si>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</si>
  <si>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</si>
  <si>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</si>
  <si>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</si>
  <si>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</si>
  <si>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</si>
  <si>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</si>
  <si>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</si>
  <si>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</si>
  <si>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</si>
  <si>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</si>
  <si>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</si>
  <si>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</si>
  <si>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</si>
  <si>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</si>
  <si>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</si>
  <si>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</si>
  <si>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</si>
  <si>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</si>
  <si>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</si>
  <si>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</si>
  <si>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</si>
  <si>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</si>
  <si>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</si>
  <si>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</si>
  <si>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</si>
  <si>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</si>
  <si>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</si>
  <si>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</si>
  <si>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</si>
  <si>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</si>
  <si>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</si>
  <si>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</si>
  <si>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</si>
  <si>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</si>
  <si>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</si>
  <si>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</si>
  <si>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</si>
  <si>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</si>
  <si>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</si>
  <si>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</si>
  <si>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</si>
  <si>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</si>
  <si>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</si>
  <si>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</si>
  <si>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</si>
  <si>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</si>
  <si>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</si>
  <si>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</si>
  <si>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</si>
  <si>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</si>
  <si>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</si>
  <si>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</si>
  <si>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</si>
  <si>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</si>
  <si>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</si>
  <si>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</si>
  <si>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</si>
  <si>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</si>
  <si>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</si>
  <si>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</si>
  <si>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</si>
  <si>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</si>
  <si>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</si>
  <si>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</si>
  <si>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</si>
  <si>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</si>
  <si>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</si>
  <si>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</si>
  <si>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</si>
  <si>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</si>
  <si>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</si>
  <si>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</si>
  <si>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</si>
  <si>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</si>
  <si>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</si>
  <si>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</si>
  <si>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</si>
  <si>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</si>
  <si>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</si>
  <si>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</si>
  <si>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</si>
  <si>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</si>
  <si>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</si>
  <si>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</si>
  <si>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</si>
  <si>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</si>
  <si>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</si>
  <si>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</si>
  <si>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</si>
  <si>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</si>
  <si>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</si>
  <si>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</si>
  <si>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</si>
  <si>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</si>
  <si>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</si>
  <si>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</si>
  <si>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</si>
  <si>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</si>
  <si>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</si>
  <si>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</si>
  <si>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</si>
  <si>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</si>
  <si>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</si>
  <si>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</si>
  <si>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</si>
  <si>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</si>
  <si>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</si>
  <si>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</si>
  <si>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</si>
  <si>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</si>
  <si>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</si>
  <si>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</si>
  <si>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</si>
  <si>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</si>
  <si>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</si>
  <si>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</si>
  <si>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</si>
  <si>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</si>
  <si>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</si>
  <si>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</si>
  <si>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</si>
  <si>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</si>
  <si>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</si>
  <si>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</si>
  <si>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</si>
  <si>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</si>
  <si>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</si>
  <si>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</si>
  <si>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</si>
  <si>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</si>
  <si>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</si>
  <si>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</si>
  <si>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</si>
  <si>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</si>
  <si>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</si>
  <si>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</si>
  <si>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</si>
  <si>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</si>
  <si>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</si>
  <si>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</si>
  <si>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</si>
  <si>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</si>
  <si>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</si>
  <si>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</si>
  <si>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</si>
  <si>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</si>
  <si>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</si>
  <si>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</si>
  <si>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</si>
  <si>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</si>
  <si>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</si>
  <si>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</si>
  <si>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</si>
  <si>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</si>
  <si>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</si>
  <si>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</si>
  <si>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</si>
  <si>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</si>
  <si>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</si>
  <si>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</si>
  <si>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</si>
  <si>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</si>
  <si>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</si>
  <si>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</si>
  <si>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</si>
  <si>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</si>
  <si>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</si>
  <si>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</si>
  <si>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</si>
  <si>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</si>
  <si>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</si>
  <si>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</si>
  <si>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</si>
  <si>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</si>
  <si>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</si>
  <si>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</si>
  <si>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</si>
  <si>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</si>
  <si>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</si>
  <si>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</si>
  <si>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</si>
  <si>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</si>
  <si>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</si>
  <si>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</si>
  <si>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</si>
  <si>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</si>
  <si>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</si>
  <si>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</si>
  <si>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</si>
  <si>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</si>
  <si>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</si>
  <si>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</si>
  <si>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</si>
  <si>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</si>
  <si>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</si>
  <si>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</si>
  <si>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</si>
  <si>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</si>
  <si>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</si>
  <si>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</si>
  <si>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</si>
  <si>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</si>
  <si>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</si>
  <si>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</si>
  <si>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</si>
  <si>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</si>
  <si>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</si>
  <si>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</si>
  <si>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</si>
  <si>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</si>
  <si>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</si>
  <si>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</si>
  <si>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</si>
  <si>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</si>
  <si>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</si>
  <si>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</si>
  <si>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</si>
  <si>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</si>
  <si>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</si>
  <si>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</si>
  <si>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</si>
  <si>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</si>
  <si>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</si>
  <si>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</si>
  <si>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</si>
  <si>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</si>
  <si>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</si>
  <si>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</si>
  <si>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</si>
  <si>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</si>
  <si>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</si>
  <si>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</si>
  <si>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</si>
  <si>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</si>
  <si>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</si>
  <si>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</si>
  <si>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</si>
  <si>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</si>
  <si>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</si>
  <si>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</si>
  <si>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</si>
  <si>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</si>
  <si>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</si>
  <si>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</si>
  <si>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</si>
  <si>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</si>
  <si>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</si>
  <si>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</si>
  <si>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</si>
  <si>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</si>
  <si>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</si>
  <si>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</si>
  <si>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</si>
  <si>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</si>
  <si>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</si>
  <si>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</si>
  <si>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</si>
  <si>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</si>
  <si>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</si>
  <si>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</si>
  <si>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</si>
  <si>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</si>
  <si>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</si>
  <si>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</si>
  <si>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</si>
  <si>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</si>
  <si>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</si>
  <si>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</si>
  <si>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</si>
  <si>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</si>
  <si>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</si>
  <si>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</si>
  <si>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</si>
  <si>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</si>
  <si>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</si>
  <si>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</si>
  <si>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</si>
  <si>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</si>
  <si>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</si>
  <si>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</si>
  <si>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</si>
  <si>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</si>
  <si>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</si>
  <si>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</si>
  <si>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</si>
  <si>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</si>
  <si>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</si>
  <si>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</si>
  <si>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</si>
  <si>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</si>
  <si>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</si>
  <si>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</si>
  <si>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</si>
  <si>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</si>
  <si>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</si>
  <si>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</si>
  <si>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</si>
  <si>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</si>
  <si>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</si>
  <si>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</si>
  <si>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</si>
  <si>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</si>
  <si>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</si>
  <si>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</si>
  <si>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</si>
  <si>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</si>
  <si>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</si>
  <si>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</si>
  <si>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</si>
  <si>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</si>
  <si>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</si>
  <si>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</si>
  <si>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</si>
  <si>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</si>
  <si>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</si>
  <si>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</si>
  <si>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</si>
  <si>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</si>
  <si>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</si>
  <si>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</si>
  <si>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</si>
  <si>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</si>
  <si>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</si>
  <si>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</si>
  <si>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</si>
  <si>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</si>
  <si>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</si>
  <si>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</si>
  <si>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</si>
  <si>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</si>
  <si>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</si>
  <si>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</si>
  <si>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</si>
  <si>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</si>
  <si>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</si>
  <si>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</si>
  <si>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</si>
  <si>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</si>
  <si>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</si>
  <si>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</si>
  <si>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</si>
  <si>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</si>
  <si>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</si>
  <si>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</si>
  <si>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</si>
  <si>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</si>
  <si>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</si>
  <si>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</si>
  <si>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</si>
  <si>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</si>
  <si>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</si>
  <si>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</si>
  <si>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</si>
  <si>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</si>
  <si>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</si>
  <si>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</si>
  <si>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</si>
  <si>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</si>
  <si>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</si>
  <si>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</si>
  <si>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</si>
  <si>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</si>
  <si>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</si>
  <si>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</si>
  <si>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</si>
  <si>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</si>
  <si>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</si>
  <si>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</si>
  <si>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</si>
  <si>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</si>
  <si>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</si>
  <si>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</si>
  <si>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</si>
  <si>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</si>
  <si>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</si>
  <si>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</si>
  <si>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</si>
  <si>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</si>
  <si>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</si>
  <si>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</si>
  <si>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</si>
  <si>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</si>
  <si>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</si>
  <si>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</si>
  <si>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</si>
  <si>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</si>
  <si>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</si>
  <si>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</si>
  <si>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</si>
  <si>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</si>
  <si>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</si>
  <si>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</si>
  <si>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</si>
  <si>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</si>
  <si>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</si>
  <si>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</si>
  <si>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</si>
  <si>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</si>
  <si>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</si>
  <si>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</si>
  <si>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</si>
  <si>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</si>
  <si>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</si>
  <si>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</si>
  <si>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</si>
  <si>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</si>
  <si>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</si>
  <si>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</si>
  <si>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</si>
  <si>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</si>
  <si>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</si>
  <si>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</si>
  <si>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</si>
  <si>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</si>
  <si>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</si>
  <si>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</si>
  <si>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</si>
  <si>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</si>
  <si>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</si>
  <si>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</si>
  <si>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</si>
  <si>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</si>
  <si>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</si>
  <si>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</si>
  <si>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</si>
  <si>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</si>
  <si>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</si>
  <si>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</si>
  <si>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</si>
  <si>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</si>
  <si>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</si>
  <si>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</si>
  <si>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</si>
  <si>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</si>
  <si>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</si>
  <si>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</si>
  <si>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</si>
  <si>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</si>
  <si>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</si>
  <si>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</si>
  <si>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</si>
  <si>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</si>
  <si>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</si>
  <si>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</si>
  <si>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</si>
  <si>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</si>
  <si>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</si>
  <si>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</si>
  <si>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</si>
  <si>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</si>
  <si>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</si>
  <si>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</si>
  <si>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</si>
  <si>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</si>
  <si>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</si>
  <si>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</si>
  <si>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</si>
  <si>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</si>
  <si>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</si>
  <si>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</si>
  <si>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</si>
  <si>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</si>
  <si>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</si>
  <si>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</si>
  <si>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</si>
  <si>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</si>
  <si>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</si>
  <si>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</si>
  <si>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</si>
  <si>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</si>
  <si>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</si>
  <si>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</si>
  <si>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</si>
  <si>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</si>
  <si>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</si>
  <si>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</si>
  <si>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</si>
  <si>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</si>
  <si>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</si>
  <si>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</si>
  <si>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</si>
  <si>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</si>
  <si>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</si>
  <si>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</si>
  <si>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</si>
  <si>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</si>
  <si>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</si>
  <si>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</si>
  <si>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</si>
  <si>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</si>
  <si>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</si>
  <si>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</si>
  <si>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</si>
  <si>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</si>
  <si>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</si>
  <si>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</si>
  <si>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</si>
  <si>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</si>
  <si>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</si>
  <si>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</si>
  <si>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</si>
  <si>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</si>
  <si>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</si>
  <si>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</si>
  <si>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</si>
  <si>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</si>
  <si>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</si>
  <si>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</si>
  <si>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</si>
  <si>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</si>
  <si>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</si>
  <si>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</si>
  <si>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</si>
  <si>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</si>
  <si>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</si>
  <si>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</si>
  <si>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</si>
  <si>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</si>
  <si>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</si>
  <si>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</si>
  <si>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</si>
  <si>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</si>
  <si>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</si>
  <si>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</si>
  <si>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</si>
  <si>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</si>
  <si>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</si>
  <si>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</si>
  <si>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</si>
  <si>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</si>
  <si>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</si>
  <si>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</si>
  <si>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</si>
  <si>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</si>
  <si>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</si>
  <si>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</si>
  <si>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</si>
  <si>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</si>
  <si>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</si>
  <si>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</si>
  <si>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</si>
  <si>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</si>
  <si>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</si>
  <si>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</si>
  <si>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</si>
  <si>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</si>
  <si>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</si>
  <si>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</si>
  <si>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</si>
  <si>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</si>
  <si>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</si>
  <si>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</si>
  <si>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</si>
  <si>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</si>
  <si>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</si>
  <si>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</si>
  <si>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</si>
  <si>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</si>
  <si>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</si>
  <si>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</si>
  <si>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</si>
  <si>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</si>
  <si>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</si>
  <si>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</si>
  <si>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</si>
  <si>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</si>
  <si>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</si>
  <si>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</si>
  <si>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</si>
  <si>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</si>
  <si>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</si>
  <si>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</si>
  <si>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</si>
  <si>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</si>
  <si>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</si>
  <si>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</si>
  <si>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</si>
  <si>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</si>
  <si>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</si>
  <si>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</si>
  <si>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</si>
  <si>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</si>
  <si>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</si>
  <si>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</si>
  <si>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</si>
  <si>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</si>
  <si>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</si>
  <si>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</si>
  <si>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</si>
  <si>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</si>
  <si>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</si>
  <si>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</si>
  <si>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</si>
  <si>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</si>
  <si>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</si>
  <si>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</si>
  <si>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</si>
  <si>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</si>
  <si>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</si>
  <si>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</si>
  <si>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</si>
  <si>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</si>
  <si>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</si>
  <si>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</si>
  <si>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</si>
  <si>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</si>
  <si>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</si>
  <si>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</si>
  <si>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</si>
  <si>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</si>
  <si>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</si>
  <si>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</si>
  <si>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</si>
  <si>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</si>
  <si>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</si>
  <si>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</si>
  <si>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</si>
  <si>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</si>
  <si>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</si>
  <si>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</si>
  <si>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</si>
  <si>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</si>
  <si>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</si>
  <si>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</si>
  <si>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</si>
  <si>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</si>
  <si>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</si>
  <si>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</si>
  <si>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</si>
  <si>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</si>
  <si>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</si>
  <si>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</si>
  <si>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</si>
  <si>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</si>
  <si>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</si>
  <si>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</si>
  <si>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</si>
  <si>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</si>
  <si>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</si>
  <si>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</si>
  <si>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</si>
  <si>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</si>
  <si>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</si>
  <si>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</si>
  <si>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</si>
  <si>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</si>
  <si>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</si>
  <si>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</si>
  <si>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</si>
  <si>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</si>
  <si>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</si>
  <si>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</si>
  <si>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</si>
  <si>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</si>
  <si>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</si>
  <si>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</si>
  <si>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</si>
  <si>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</si>
  <si>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</si>
  <si>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</si>
  <si>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</si>
  <si>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</si>
  <si>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</si>
  <si>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</si>
  <si>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</si>
  <si>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</si>
  <si>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</si>
  <si>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</si>
  <si>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</si>
  <si>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</si>
  <si>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</si>
  <si>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</si>
  <si>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</si>
  <si>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</si>
  <si>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</si>
  <si>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</si>
  <si>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</si>
  <si>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</si>
  <si>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</si>
  <si>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</si>
  <si>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</si>
  <si>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</si>
  <si>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</si>
  <si>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</si>
  <si>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</si>
  <si>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</si>
  <si>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</si>
  <si>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</si>
  <si>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</si>
  <si>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</si>
  <si>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</si>
  <si>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</si>
  <si>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</si>
  <si>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</si>
  <si>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</si>
  <si>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</si>
  <si>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</si>
  <si>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</si>
  <si>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</si>
  <si>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</si>
  <si>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</si>
  <si>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</si>
  <si>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</si>
  <si>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</si>
  <si>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</si>
  <si>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</si>
  <si>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</si>
  <si>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</si>
  <si>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</si>
  <si>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</si>
  <si>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</si>
  <si>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</si>
  <si>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</si>
  <si>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</si>
  <si>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</si>
  <si>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</si>
  <si>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</si>
  <si>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</si>
  <si>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</si>
  <si>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</si>
  <si>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</si>
  <si>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</si>
  <si>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</si>
  <si>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</si>
  <si>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</si>
  <si>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</si>
  <si>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</si>
  <si>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</si>
  <si>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</si>
  <si>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</si>
  <si>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</si>
  <si>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</si>
  <si>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</si>
  <si>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</si>
  <si>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</si>
  <si>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</si>
  <si>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</si>
  <si>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</si>
  <si>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</si>
  <si>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</si>
  <si>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</si>
  <si>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</si>
  <si>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</si>
  <si>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</si>
  <si>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</si>
  <si>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</si>
  <si>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</si>
  <si>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</si>
  <si>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</si>
  <si>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</si>
  <si>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</si>
  <si>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</si>
  <si>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</si>
  <si>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</si>
  <si>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</si>
  <si>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</si>
  <si>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</si>
  <si>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</si>
  <si>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</si>
  <si>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</si>
  <si>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</si>
  <si>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</si>
  <si>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</si>
  <si>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</si>
  <si>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</si>
  <si>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</si>
  <si>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</si>
  <si>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</si>
  <si>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</si>
  <si>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</si>
  <si>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</si>
  <si>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</si>
  <si>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</si>
  <si>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</si>
  <si>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</si>
  <si>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</si>
  <si>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</si>
  <si>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</si>
  <si>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</si>
  <si>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</si>
  <si>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</si>
  <si>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</si>
  <si>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</si>
  <si>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</si>
  <si>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</si>
  <si>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</si>
  <si>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</si>
  <si>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</si>
  <si>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</si>
  <si>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</si>
  <si>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</si>
  <si>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</si>
  <si>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</si>
  <si>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</si>
  <si>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</si>
  <si>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</si>
  <si>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</si>
  <si>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</si>
  <si>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</si>
  <si>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</si>
  <si>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</si>
  <si>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</si>
  <si>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</si>
  <si>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</si>
  <si>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</si>
  <si>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</si>
  <si>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</si>
  <si>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</si>
  <si>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</si>
  <si>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</si>
  <si>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</si>
  <si>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</si>
  <si>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</si>
  <si>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</si>
  <si>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</si>
  <si>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</si>
  <si>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</si>
  <si>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</si>
  <si>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</si>
  <si>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</si>
  <si>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</si>
  <si>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</si>
  <si>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</si>
  <si>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</si>
  <si>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</si>
  <si>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</si>
  <si>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</si>
  <si>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</si>
  <si>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</si>
  <si>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</si>
  <si>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</si>
  <si>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</si>
  <si>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</si>
  <si>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</si>
  <si>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</si>
  <si>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</si>
  <si>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</si>
  <si>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</si>
  <si>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</si>
  <si>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</si>
  <si>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</si>
  <si>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</si>
  <si>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</si>
  <si>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</si>
  <si>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</si>
  <si>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</si>
  <si>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</si>
  <si>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</si>
  <si>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</si>
  <si>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</si>
  <si>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</si>
  <si>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</si>
  <si>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</si>
  <si>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</si>
  <si>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</si>
  <si>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</si>
  <si>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</si>
  <si>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</si>
  <si>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</si>
  <si>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</si>
  <si>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</si>
  <si>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</si>
  <si>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</si>
  <si>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</si>
  <si>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</si>
  <si>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</si>
  <si>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</si>
  <si>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</si>
  <si>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</si>
  <si>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</si>
  <si>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</si>
  <si>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</si>
  <si>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</si>
  <si>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</si>
  <si>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</si>
  <si>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</si>
  <si>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</si>
  <si>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</si>
  <si>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</si>
  <si>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</si>
  <si>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</si>
  <si>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</si>
  <si>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</si>
  <si>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</si>
  <si>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</si>
  <si>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</si>
  <si>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</si>
  <si>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</si>
  <si>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</si>
  <si>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</si>
  <si>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</si>
  <si>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</si>
  <si>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</si>
  <si>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</si>
  <si>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</si>
  <si>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</si>
  <si>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</si>
  <si>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</si>
  <si>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</si>
  <si>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</si>
  <si>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</si>
  <si>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</si>
  <si>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</si>
  <si>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</si>
  <si>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</si>
  <si>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</si>
  <si>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</si>
  <si>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</si>
  <si>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</si>
  <si>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</si>
  <si>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</si>
  <si>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</si>
  <si>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</si>
  <si>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</si>
  <si>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</si>
  <si>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</si>
  <si>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</si>
  <si>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</si>
  <si>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</si>
  <si>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</si>
  <si>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</si>
  <si>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</si>
  <si>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</si>
  <si>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</si>
  <si>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</si>
  <si>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</si>
  <si>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</si>
  <si>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</si>
  <si>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</si>
  <si>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</si>
  <si>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</si>
  <si>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</si>
  <si>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</si>
  <si>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</si>
  <si>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</si>
  <si>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</si>
  <si>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</si>
  <si>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</si>
  <si>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</si>
  <si>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</si>
  <si>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</si>
  <si>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</si>
  <si>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</si>
  <si>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</si>
  <si>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</si>
  <si>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</si>
  <si>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</si>
  <si>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</si>
  <si>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</si>
  <si>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</si>
  <si>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</si>
  <si>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</si>
  <si>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</si>
  <si>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</si>
  <si>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</si>
  <si>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</si>
  <si>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</si>
  <si>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</si>
  <si>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</si>
  <si>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</si>
  <si>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</si>
  <si>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</si>
  <si>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</si>
  <si>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</si>
  <si>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</si>
  <si>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</si>
  <si>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</si>
  <si>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</si>
  <si>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</si>
  <si>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</si>
  <si>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</si>
  <si>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</si>
  <si>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</si>
  <si>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</si>
  <si>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</si>
  <si>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</si>
  <si>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</si>
  <si>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</si>
  <si>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</si>
  <si>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</si>
  <si>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</si>
  <si>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</si>
  <si>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</si>
  <si>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</si>
  <si>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</si>
  <si>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</si>
  <si>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</si>
  <si>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</si>
  <si>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</si>
  <si>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</si>
  <si>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</si>
  <si>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</si>
  <si>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</si>
  <si>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</si>
  <si>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</si>
  <si>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</si>
  <si>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</si>
  <si>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</si>
  <si>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</si>
  <si>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</si>
  <si>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</si>
  <si>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</si>
  <si>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</si>
  <si>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</si>
  <si>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</si>
  <si>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</si>
  <si>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</si>
  <si>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</si>
  <si>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</si>
  <si>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</si>
  <si>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</si>
  <si>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</si>
  <si>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</si>
  <si>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</si>
  <si>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</si>
  <si>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</si>
  <si>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</si>
  <si>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</si>
  <si>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</si>
  <si>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</si>
  <si>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</si>
  <si>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</si>
  <si>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</si>
  <si>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</si>
  <si>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</si>
  <si>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</si>
  <si>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</si>
  <si>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</si>
  <si>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</si>
  <si>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</si>
  <si>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</si>
  <si>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</si>
  <si>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</si>
  <si>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</si>
  <si>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</si>
  <si>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</si>
  <si>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</si>
  <si>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</si>
  <si>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</si>
  <si>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</si>
  <si>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</si>
  <si>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</si>
  <si>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</si>
  <si>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</si>
  <si>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</si>
  <si>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</si>
  <si>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</si>
  <si>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</si>
  <si>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</si>
  <si>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</si>
  <si>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</si>
  <si>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</si>
  <si>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</si>
  <si>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</si>
  <si>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</si>
  <si>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</si>
  <si>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</si>
  <si>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</si>
  <si>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</si>
  <si>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</si>
  <si>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</si>
  <si>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</si>
  <si>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</si>
  <si>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</si>
  <si>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</si>
  <si>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</si>
  <si>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</si>
  <si>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</si>
  <si>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</si>
  <si>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</si>
  <si>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</si>
  <si>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</si>
  <si>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</si>
  <si>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</si>
  <si>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</si>
  <si>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</si>
  <si>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</si>
  <si>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</si>
  <si>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</si>
  <si>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</si>
  <si>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</si>
  <si>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</si>
  <si>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</si>
  <si>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</si>
  <si>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</si>
  <si>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</si>
  <si>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</si>
  <si>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</si>
  <si>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</si>
  <si>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</si>
  <si>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</si>
  <si>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</si>
  <si>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</si>
  <si>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</si>
  <si>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</si>
  <si>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</si>
  <si>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</si>
  <si>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</si>
  <si>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</si>
  <si>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</si>
  <si>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</si>
  <si>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</si>
  <si>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</si>
  <si>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</si>
  <si>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</si>
  <si>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</si>
  <si>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</si>
  <si>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</si>
  <si>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</si>
  <si>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</si>
  <si>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</si>
  <si>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</si>
  <si>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</si>
  <si>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</si>
  <si>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</si>
  <si>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</si>
  <si>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</si>
  <si>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</si>
  <si>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</si>
  <si>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</si>
  <si>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</si>
  <si>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</si>
  <si>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</si>
  <si>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</si>
  <si>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</si>
  <si>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</si>
  <si>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</si>
  <si>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</si>
  <si>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</si>
  <si>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</si>
  <si>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</si>
  <si>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</si>
  <si>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</si>
  <si>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</si>
  <si>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</si>
  <si>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</si>
  <si>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</si>
  <si>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</si>
  <si>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</si>
  <si>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</si>
  <si>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</si>
  <si>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</si>
  <si>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</si>
  <si>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</si>
  <si>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</si>
  <si>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</si>
  <si>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</si>
  <si>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</si>
  <si>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</si>
  <si>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</si>
  <si>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</si>
  <si>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</si>
  <si>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</si>
  <si>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</si>
  <si>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</si>
  <si>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</si>
  <si>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</si>
  <si>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</si>
  <si>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</si>
  <si>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</si>
  <si>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</si>
  <si>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</si>
  <si>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</si>
  <si>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</si>
  <si>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</si>
  <si>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</si>
  <si>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</si>
  <si>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</si>
  <si>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</si>
  <si>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</si>
  <si>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</si>
  <si>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</si>
  <si>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</si>
  <si>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</si>
  <si>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</si>
  <si>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</si>
  <si>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</si>
  <si>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</si>
  <si>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</si>
  <si>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</si>
  <si>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</si>
  <si>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</si>
  <si>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</si>
  <si>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</si>
  <si>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</si>
  <si>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</si>
  <si>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</si>
  <si>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</si>
  <si>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</si>
  <si>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</si>
  <si>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</si>
  <si>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</si>
  <si>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</si>
  <si>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</si>
  <si>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</si>
  <si>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</si>
  <si>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</si>
  <si>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</si>
  <si>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</si>
  <si>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</si>
  <si>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</si>
  <si>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</si>
  <si>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</si>
  <si>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</si>
  <si>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</si>
  <si>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</si>
  <si>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</si>
  <si>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</si>
  <si>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</si>
  <si>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</si>
  <si>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</si>
  <si>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</si>
  <si>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</si>
  <si>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</si>
  <si>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</si>
  <si>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</si>
  <si>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</si>
  <si>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</si>
  <si>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</si>
  <si>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</si>
  <si>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</si>
  <si>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</si>
  <si>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</si>
  <si>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</si>
  <si>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</si>
  <si>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</si>
  <si>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</si>
  <si>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</si>
  <si>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</si>
  <si>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</si>
  <si>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</si>
  <si>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</si>
  <si>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</si>
  <si>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</si>
  <si>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</si>
  <si>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</si>
  <si>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</si>
  <si>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</si>
  <si>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</si>
  <si>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</si>
  <si>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</si>
  <si>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</si>
  <si>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</si>
  <si>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</si>
  <si>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</si>
  <si>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</si>
  <si>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</si>
  <si>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</si>
  <si>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</si>
  <si>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</si>
  <si>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</si>
  <si>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</si>
  <si>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</si>
  <si>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</si>
  <si>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</si>
  <si>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</si>
  <si>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</si>
  <si>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</si>
  <si>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</si>
  <si>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</si>
  <si>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</si>
  <si>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</si>
  <si>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</si>
  <si>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</si>
  <si>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</si>
  <si>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</si>
  <si>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</si>
  <si>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</si>
  <si>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</si>
  <si>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</si>
  <si>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</si>
  <si>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</si>
  <si>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</si>
  <si>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</si>
  <si>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</si>
  <si>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</si>
  <si>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</si>
  <si>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</si>
  <si>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</si>
  <si>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</si>
  <si>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</si>
  <si>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</si>
  <si>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</si>
  <si>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</si>
  <si>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</si>
  <si>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</si>
  <si>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</si>
  <si>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</si>
  <si>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</si>
  <si>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</si>
  <si>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</si>
  <si>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</si>
  <si>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</si>
  <si>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</si>
  <si>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</si>
  <si>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</si>
  <si>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</si>
  <si>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</si>
  <si>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</si>
  <si>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</si>
  <si>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</si>
  <si>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</si>
  <si>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</si>
  <si>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</si>
  <si>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</si>
  <si>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</si>
  <si>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</si>
  <si>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</si>
  <si>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</si>
  <si>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</si>
  <si>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</si>
  <si>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</si>
  <si>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</si>
  <si>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</si>
  <si>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</si>
  <si>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</si>
  <si>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</si>
  <si>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</si>
  <si>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</si>
  <si>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</si>
  <si>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</si>
  <si>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</si>
  <si>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</si>
  <si>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</si>
  <si>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</si>
  <si>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</si>
  <si>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</si>
  <si>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</si>
  <si>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</si>
  <si>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</si>
  <si>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</si>
  <si>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</si>
  <si>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</si>
  <si>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</si>
  <si>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</si>
  <si>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</si>
  <si>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</si>
  <si>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</si>
  <si>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</si>
  <si>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</si>
  <si>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</si>
  <si>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</si>
  <si>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</si>
  <si>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</si>
  <si>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</si>
  <si>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</si>
  <si>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</si>
  <si>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</si>
  <si>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</si>
  <si>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</si>
  <si>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</si>
  <si>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</si>
  <si>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</si>
  <si>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</si>
  <si>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</si>
  <si>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</si>
  <si>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</si>
  <si>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</si>
  <si>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</si>
  <si>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</si>
  <si>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</si>
  <si>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</si>
  <si>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</si>
  <si>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</si>
  <si>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</si>
  <si>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</si>
  <si>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</si>
  <si>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</si>
  <si>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</si>
  <si>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</si>
  <si>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</si>
  <si>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</si>
  <si>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</si>
  <si>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</si>
  <si>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</si>
  <si>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</si>
  <si>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</si>
  <si>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</si>
  <si>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</si>
  <si>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</si>
  <si>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</si>
  <si>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</si>
  <si>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</si>
  <si>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</si>
  <si>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</si>
  <si>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</si>
  <si>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</si>
  <si>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</si>
  <si>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</si>
  <si>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</si>
  <si>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</si>
  <si>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</si>
  <si>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</si>
  <si>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</si>
  <si>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</si>
  <si>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</si>
  <si>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</si>
  <si>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</si>
  <si>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</si>
  <si>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</si>
  <si>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</si>
  <si>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</si>
  <si>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</si>
  <si>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</si>
  <si>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</si>
  <si>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</si>
  <si>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</si>
  <si>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</si>
  <si>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</si>
  <si>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</si>
  <si>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</si>
  <si>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</si>
  <si>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</si>
  <si>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</si>
  <si>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</si>
  <si>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</si>
  <si>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</si>
  <si>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</si>
  <si>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</si>
  <si>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</si>
  <si>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</si>
  <si>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</si>
  <si>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</si>
  <si>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</si>
  <si>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</si>
  <si>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</si>
  <si>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</si>
  <si>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</si>
  <si>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</si>
  <si>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</si>
  <si>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</si>
  <si>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</si>
  <si>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</si>
  <si>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</si>
  <si>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</si>
  <si>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</si>
  <si>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</si>
  <si>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</si>
  <si>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</si>
  <si>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</si>
  <si>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</si>
  <si>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</si>
  <si>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</si>
  <si>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</si>
  <si>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</si>
  <si>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</si>
  <si>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</si>
  <si>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</si>
  <si>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</si>
  <si>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</si>
  <si>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</si>
  <si>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</si>
  <si>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</si>
  <si>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</si>
  <si>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</si>
  <si>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</si>
  <si>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</si>
  <si>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</si>
  <si>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</si>
  <si>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</si>
  <si>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</si>
  <si>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</si>
  <si>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</si>
  <si>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</si>
  <si>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</si>
  <si>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</si>
  <si>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</si>
  <si>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</si>
  <si>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</si>
  <si>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</si>
  <si>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</si>
  <si>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</si>
  <si>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</si>
  <si>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</si>
  <si>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</si>
  <si>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</si>
  <si>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</si>
  <si>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</si>
  <si>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</si>
  <si>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</si>
  <si>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</si>
  <si>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</si>
  <si>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</si>
  <si>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</si>
  <si>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</si>
  <si>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</si>
  <si>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</si>
  <si>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</si>
  <si>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</si>
  <si>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</si>
  <si>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</si>
  <si>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</si>
  <si>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</si>
  <si>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</si>
  <si>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</si>
  <si>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</si>
  <si>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</si>
  <si>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</si>
  <si>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</si>
  <si>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</si>
  <si>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</si>
  <si>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</si>
  <si>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</si>
  <si>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</si>
  <si>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</si>
  <si>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</si>
  <si>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</si>
  <si>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</si>
  <si>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</si>
  <si>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</si>
  <si>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</si>
  <si>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</si>
  <si>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</si>
  <si>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</si>
  <si>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</si>
  <si>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</si>
  <si>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</si>
  <si>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</si>
  <si>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</si>
  <si>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</si>
  <si>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</si>
  <si>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</si>
  <si>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</si>
  <si>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</si>
  <si>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</si>
  <si>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</si>
  <si>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</si>
  <si>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</si>
  <si>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</si>
  <si>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</si>
  <si>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</si>
  <si>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</si>
  <si>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</si>
  <si>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</si>
  <si>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</si>
  <si>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</si>
  <si>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</si>
  <si>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</si>
  <si>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</si>
  <si>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</si>
  <si>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</si>
  <si>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</si>
  <si>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</si>
  <si>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</si>
  <si>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</si>
  <si>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</si>
  <si>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</si>
  <si>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</si>
  <si>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</si>
  <si>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</si>
  <si>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</si>
  <si>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</si>
  <si>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</si>
  <si>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</si>
  <si>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</si>
  <si>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</si>
  <si>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</si>
  <si>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</si>
  <si>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</si>
  <si>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</si>
  <si>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</si>
  <si>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</si>
  <si>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</si>
  <si>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</si>
  <si>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</si>
  <si>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</si>
  <si>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</si>
  <si>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</si>
  <si>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</si>
  <si>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</si>
  <si>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</si>
  <si>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</si>
  <si>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</si>
  <si>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</si>
  <si>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</si>
  <si>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</si>
  <si>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</si>
  <si>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</si>
  <si>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</si>
  <si>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</si>
  <si>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</si>
  <si>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</si>
  <si>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</si>
  <si>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</si>
  <si>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</si>
  <si>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</si>
  <si>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</si>
  <si>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</si>
  <si>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</si>
  <si>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</si>
  <si>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</si>
  <si>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</si>
  <si>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</si>
  <si>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</si>
  <si>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</si>
  <si>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</si>
  <si>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</si>
  <si>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</si>
  <si>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</si>
  <si>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</si>
  <si>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</si>
  <si>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</si>
  <si>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</si>
  <si>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</si>
  <si>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</si>
  <si>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</si>
  <si>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</si>
  <si>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</si>
  <si>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</si>
  <si>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</si>
  <si>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</si>
  <si>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</si>
  <si>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</si>
  <si>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</si>
  <si>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</si>
  <si>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</si>
  <si>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</si>
  <si>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</si>
  <si>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</si>
  <si>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</si>
  <si>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</si>
  <si>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</si>
  <si>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</si>
  <si>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</si>
  <si>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</si>
  <si>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</si>
  <si>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</si>
  <si>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</si>
  <si>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</si>
  <si>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</si>
  <si>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</si>
  <si>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</si>
  <si>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</si>
  <si>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</si>
  <si>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</si>
  <si>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</si>
  <si>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</si>
  <si>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</si>
  <si>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</si>
  <si>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</si>
  <si>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</si>
  <si>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</si>
  <si>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</si>
  <si>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</si>
  <si>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</si>
  <si>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</si>
  <si>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</si>
  <si>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</si>
  <si>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</si>
  <si>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</si>
  <si>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</si>
  <si>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</si>
  <si>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</si>
  <si>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</si>
  <si>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</si>
  <si>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</si>
  <si>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</si>
  <si>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</si>
  <si>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</si>
  <si>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</si>
  <si>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</si>
  <si>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</si>
  <si>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</si>
  <si>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</si>
  <si>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</si>
  <si>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</si>
  <si>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</si>
  <si>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</si>
  <si>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</si>
  <si>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</si>
  <si>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</si>
  <si>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</si>
  <si>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</si>
  <si>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</si>
  <si>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</si>
  <si>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</si>
  <si>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</si>
  <si>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</si>
  <si>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</si>
  <si>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</si>
  <si>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</si>
  <si>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</si>
  <si>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</si>
  <si>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</si>
  <si>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</si>
  <si>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</si>
  <si>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</si>
  <si>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</si>
  <si>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</si>
  <si>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</si>
  <si>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</si>
  <si>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</si>
  <si>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</si>
  <si>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</si>
  <si>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</si>
  <si>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</si>
  <si>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</si>
  <si>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</si>
  <si>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</si>
  <si>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</si>
  <si>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</si>
  <si>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</si>
  <si>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</si>
  <si>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</si>
  <si>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</si>
  <si>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</si>
  <si>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</si>
  <si>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</si>
  <si>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</si>
  <si>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</si>
  <si>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</si>
  <si>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</si>
  <si>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</si>
  <si>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</si>
  <si>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</si>
  <si>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</si>
  <si>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</si>
  <si>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</si>
  <si>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</si>
  <si>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</si>
  <si>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</si>
  <si>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</si>
  <si>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</si>
  <si>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</si>
  <si>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</si>
  <si>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</si>
  <si>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</si>
  <si>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</si>
  <si>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</si>
  <si>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</si>
  <si>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</si>
  <si>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</si>
  <si>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</si>
  <si>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</si>
  <si>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</si>
  <si>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</si>
  <si>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</si>
  <si>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</si>
  <si>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</si>
  <si>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</si>
  <si>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</si>
  <si>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</si>
  <si>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</si>
  <si>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</si>
  <si>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</si>
  <si>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</si>
  <si>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</si>
  <si>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</si>
  <si>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</si>
  <si>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</si>
  <si>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</si>
  <si>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</si>
  <si>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</si>
  <si>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</si>
  <si>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</si>
  <si>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</si>
  <si>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</si>
  <si>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</si>
  <si>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</si>
  <si>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</si>
  <si>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</si>
  <si>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</si>
  <si>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</si>
  <si>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</si>
  <si>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</si>
  <si>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</si>
  <si>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</si>
  <si>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</si>
  <si>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</si>
  <si>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</si>
  <si>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</si>
  <si>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</si>
  <si>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</si>
  <si>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</si>
  <si>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</si>
  <si>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</si>
  <si>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</si>
  <si>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</si>
  <si>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</si>
  <si>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</si>
  <si>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</si>
  <si>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</si>
  <si>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</si>
  <si>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</si>
  <si>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</si>
  <si>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</si>
  <si>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</si>
  <si>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</si>
  <si>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</si>
  <si>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</si>
  <si>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</si>
  <si>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</si>
  <si>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</si>
  <si>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</si>
  <si>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</si>
  <si>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</si>
  <si>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</si>
  <si>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</si>
  <si>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</si>
  <si>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</si>
  <si>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</si>
  <si>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</si>
  <si>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</si>
  <si>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</si>
  <si>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</si>
  <si>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</si>
  <si>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</si>
  <si>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</si>
  <si>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</si>
  <si>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</si>
  <si>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</si>
  <si>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</si>
  <si>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</si>
  <si>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</si>
  <si>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</si>
  <si>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</si>
  <si>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</si>
  <si>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</si>
  <si>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</si>
  <si>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</si>
  <si>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</si>
  <si>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</si>
  <si>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</si>
  <si>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</si>
  <si>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</si>
  <si>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</si>
  <si>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</si>
  <si>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</si>
  <si>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</si>
  <si>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</si>
  <si>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</si>
  <si>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</si>
  <si>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</si>
  <si>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</si>
  <si>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</si>
  <si>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</si>
  <si>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</si>
  <si>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</si>
  <si>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</si>
  <si>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</si>
  <si>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</si>
  <si>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</si>
  <si>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</si>
  <si>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</si>
  <si>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</si>
  <si>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</si>
  <si>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</si>
  <si>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</si>
  <si>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</si>
  <si>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</si>
  <si>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</si>
  <si>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</si>
  <si>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</si>
  <si>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</si>
  <si>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</si>
  <si>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</si>
  <si>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</si>
  <si>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</si>
  <si>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</si>
  <si>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</si>
  <si>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</si>
  <si>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</si>
  <si>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</si>
  <si>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</si>
  <si>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</si>
  <si>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</si>
  <si>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</si>
  <si>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</si>
  <si>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</si>
  <si>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</si>
  <si>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</si>
  <si>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</si>
  <si>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</si>
  <si>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</si>
  <si>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</si>
  <si>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</si>
  <si>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</si>
  <si>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</si>
  <si>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</si>
  <si>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</si>
  <si>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</si>
  <si>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</si>
  <si>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</si>
  <si>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</si>
  <si>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</si>
  <si>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</si>
  <si>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</si>
  <si>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</si>
  <si>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</si>
  <si>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</si>
  <si>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</si>
  <si>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</si>
  <si>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</si>
  <si>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</si>
  <si>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</si>
  <si>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</si>
  <si>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</si>
  <si>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</si>
  <si>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</si>
  <si>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</si>
  <si>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</si>
  <si>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</si>
  <si>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</si>
  <si>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</si>
  <si>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</si>
  <si>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</si>
  <si>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</si>
  <si>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</si>
  <si>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</si>
  <si>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</si>
  <si>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</si>
  <si>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</si>
  <si>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</si>
  <si>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</si>
  <si>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</si>
  <si>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</si>
  <si>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</si>
  <si>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</si>
  <si>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</si>
  <si>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</si>
  <si>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</si>
  <si>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</si>
  <si>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</si>
  <si>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</si>
  <si>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</si>
  <si>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</si>
  <si>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</si>
  <si>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</si>
  <si>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</si>
  <si>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</si>
  <si>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</si>
  <si>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</si>
  <si>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</si>
  <si>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</si>
  <si>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</si>
  <si>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</si>
  <si>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</si>
  <si>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</si>
  <si>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</si>
  <si>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</si>
  <si>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</si>
  <si>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</si>
  <si>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</si>
  <si>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</si>
  <si>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</si>
  <si>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</si>
  <si>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</si>
  <si>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</si>
  <si>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</si>
  <si>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</si>
  <si>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</si>
  <si>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</si>
  <si>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</si>
  <si>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</si>
  <si>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</si>
  <si>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</si>
  <si>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</si>
  <si>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</si>
  <si>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</si>
  <si>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</si>
  <si>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</si>
  <si>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</si>
  <si>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</si>
  <si>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</si>
  <si>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</si>
  <si>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</si>
  <si>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</si>
  <si>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</si>
  <si>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</si>
  <si>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</si>
  <si>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</si>
  <si>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</si>
  <si>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</si>
  <si>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</si>
  <si>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</si>
  <si>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</si>
  <si>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</si>
  <si>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</si>
  <si>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</si>
  <si>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</si>
  <si>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</si>
  <si>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</si>
  <si>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</si>
  <si>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</si>
  <si>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</si>
  <si>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</si>
  <si>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</si>
  <si>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</si>
  <si>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</si>
  <si>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</si>
  <si>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</si>
  <si>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</si>
  <si>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</si>
  <si>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</si>
  <si>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</si>
  <si>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</si>
  <si>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</si>
  <si>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</si>
  <si>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</si>
  <si>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</si>
  <si>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</si>
  <si>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</si>
  <si>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</si>
  <si>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</si>
  <si>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</si>
  <si>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</si>
  <si>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</si>
  <si>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</si>
  <si>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</si>
  <si>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</si>
  <si>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</si>
  <si>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</si>
  <si>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</si>
  <si>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</si>
  <si>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</si>
  <si>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</si>
  <si>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</si>
  <si>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</si>
  <si>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</si>
  <si>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</si>
  <si>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</si>
  <si>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</si>
  <si>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</si>
  <si>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</si>
  <si>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</si>
  <si>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</si>
  <si>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</si>
  <si>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</si>
  <si>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</si>
  <si>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</si>
  <si>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</si>
  <si>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</si>
  <si>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</si>
  <si>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</si>
  <si>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</si>
  <si>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</si>
  <si>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</si>
  <si>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</si>
  <si>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</si>
  <si>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</si>
  <si>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</si>
  <si>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</si>
  <si>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</si>
  <si>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</si>
  <si>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</si>
  <si>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</si>
  <si>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</si>
  <si>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</si>
  <si>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</si>
  <si>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</si>
  <si>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</si>
  <si>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</si>
  <si>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</si>
  <si>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</si>
  <si>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</si>
  <si>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</si>
  <si>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</si>
  <si>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</si>
  <si>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</si>
  <si>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</si>
  <si>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</si>
  <si>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</si>
  <si>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</si>
  <si>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</si>
  <si>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</si>
  <si>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</si>
  <si>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</si>
  <si>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</si>
  <si>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</si>
  <si>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</si>
  <si>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</si>
  <si>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</si>
  <si>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</si>
  <si>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</si>
  <si>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</si>
  <si>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</si>
  <si>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</si>
  <si>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</si>
  <si>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</si>
  <si>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</si>
  <si>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</si>
  <si>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</si>
  <si>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</si>
  <si>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</si>
  <si>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</si>
  <si>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</si>
  <si>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</si>
  <si>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</si>
  <si>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</si>
  <si>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</si>
  <si>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</si>
  <si>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</si>
  <si>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</si>
  <si>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</si>
  <si>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</si>
  <si>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</si>
  <si>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</si>
  <si>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</si>
  <si>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</si>
  <si>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</si>
  <si>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</si>
  <si>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</si>
  <si>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</si>
  <si>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</si>
  <si>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</si>
  <si>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</si>
  <si>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</si>
  <si>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</si>
  <si>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</si>
  <si>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</si>
  <si>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</si>
  <si>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</si>
  <si>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</si>
  <si>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</si>
  <si>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</si>
  <si>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</si>
  <si>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</si>
  <si>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</si>
  <si>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</si>
  <si>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</si>
  <si>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</si>
  <si>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</si>
  <si>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</si>
  <si>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</si>
  <si>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</si>
  <si>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</si>
  <si>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</si>
  <si>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</si>
  <si>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</si>
  <si>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</si>
  <si>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</si>
  <si>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</si>
  <si>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</si>
  <si>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</si>
  <si>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</si>
  <si>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</si>
  <si>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</si>
  <si>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</si>
  <si>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</si>
  <si>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</si>
  <si>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</si>
  <si>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</si>
  <si>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</si>
  <si>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</si>
  <si>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</si>
  <si>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</si>
  <si>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</si>
  <si>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</si>
  <si>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</si>
  <si>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</si>
  <si>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</si>
  <si>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</si>
  <si>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</si>
  <si>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</si>
  <si>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</si>
  <si>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</si>
  <si>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</si>
  <si>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</si>
  <si>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</si>
  <si>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</si>
  <si>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</si>
  <si>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</si>
  <si>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</si>
  <si>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</si>
  <si>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</si>
  <si>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</si>
  <si>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</si>
  <si>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</si>
  <si>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</si>
  <si>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</si>
  <si>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</si>
  <si>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</si>
  <si>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</si>
  <si>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</si>
  <si>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</si>
  <si>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</si>
  <si>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</si>
  <si>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</si>
  <si>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</si>
  <si>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</si>
  <si>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</si>
  <si>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</si>
  <si>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</si>
  <si>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</si>
  <si>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</si>
  <si>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</si>
  <si>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</si>
  <si>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</si>
  <si>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</si>
  <si>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</si>
  <si>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</si>
  <si>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</si>
  <si>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</si>
  <si>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</si>
  <si>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</si>
  <si>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</si>
  <si>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</si>
  <si>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</si>
  <si>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</si>
  <si>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</si>
  <si>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</si>
  <si>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</si>
  <si>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</si>
  <si>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</si>
  <si>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</si>
  <si>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</si>
  <si>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</si>
  <si>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</si>
  <si>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</si>
  <si>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</si>
  <si>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</si>
  <si>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</si>
  <si>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</si>
  <si>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</si>
  <si>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</si>
  <si>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</si>
  <si>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</si>
  <si>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</si>
  <si>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</si>
  <si>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</si>
  <si>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</si>
  <si>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</si>
  <si>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</si>
  <si>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</si>
  <si>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</si>
  <si>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</si>
  <si>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</si>
  <si>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</si>
  <si>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</si>
  <si>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</si>
  <si>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</si>
  <si>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</si>
  <si>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</si>
  <si>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</si>
  <si>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</si>
  <si>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</si>
  <si>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</si>
  <si>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</si>
  <si>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</si>
  <si>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</si>
  <si>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</si>
  <si>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</si>
  <si>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</si>
  <si>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</si>
  <si>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</si>
  <si>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</si>
  <si>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</si>
  <si>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</si>
  <si>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</si>
  <si>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</si>
  <si>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</si>
  <si>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</si>
  <si>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</si>
  <si>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</si>
  <si>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</si>
  <si>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</si>
  <si>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</si>
  <si>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</si>
  <si>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</si>
  <si>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</si>
  <si>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</si>
  <si>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</si>
  <si>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</si>
  <si>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</si>
  <si>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</si>
  <si>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</si>
  <si>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</si>
  <si>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</si>
  <si>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</si>
  <si>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</si>
  <si>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</si>
  <si>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</si>
  <si>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</si>
  <si>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</si>
  <si>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</si>
  <si>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</si>
  <si>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</si>
  <si>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</si>
  <si>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</si>
  <si>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</si>
  <si>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</si>
  <si>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</si>
  <si>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</si>
  <si>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</si>
  <si>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</si>
  <si>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</si>
  <si>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</si>
  <si>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</si>
  <si>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</si>
  <si>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</si>
  <si>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</si>
  <si>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</si>
  <si>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</si>
  <si>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</si>
  <si>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</si>
  <si>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</si>
  <si>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</si>
  <si>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</si>
  <si>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</si>
  <si>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</si>
  <si>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</si>
  <si>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</si>
  <si>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</si>
  <si>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</si>
  <si>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</si>
  <si>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</si>
  <si>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</si>
  <si>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</si>
  <si>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</si>
  <si>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</si>
  <si>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</si>
  <si>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</si>
  <si>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</si>
  <si>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</si>
  <si>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</si>
  <si>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</si>
  <si>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</si>
  <si>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</si>
  <si>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</si>
  <si>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</si>
  <si>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</si>
  <si>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</si>
  <si>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</si>
  <si>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</si>
  <si>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</si>
  <si>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</si>
  <si>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</si>
  <si>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</si>
  <si>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</si>
  <si>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</si>
  <si>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</si>
  <si>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</si>
  <si>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</si>
  <si>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</si>
  <si>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</si>
  <si>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</si>
  <si>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</si>
  <si>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</si>
  <si>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</si>
  <si>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</si>
  <si>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</si>
  <si>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</si>
  <si>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</si>
  <si>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</si>
  <si>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</si>
  <si>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</si>
  <si>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</si>
  <si>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</si>
  <si>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</si>
  <si>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</si>
  <si>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</si>
  <si>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</si>
  <si>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</si>
  <si>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</si>
  <si>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</si>
  <si>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</si>
  <si>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</si>
  <si>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</si>
  <si>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</si>
  <si>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</si>
  <si>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</si>
  <si>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</si>
  <si>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</si>
  <si>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</si>
  <si>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</si>
  <si>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</si>
  <si>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</si>
  <si>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</si>
  <si>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</si>
  <si>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</si>
  <si>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</si>
  <si>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</si>
  <si>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</si>
  <si>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</si>
  <si>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</si>
  <si>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</si>
  <si>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</si>
  <si>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</si>
  <si>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</si>
  <si>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</si>
  <si>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</si>
  <si>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</si>
  <si>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</si>
  <si>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</si>
  <si>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</si>
  <si>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</si>
  <si>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</si>
  <si>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</si>
  <si>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</si>
  <si>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</si>
  <si>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</si>
  <si>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</si>
  <si>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</si>
  <si>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</si>
  <si>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</si>
  <si>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</si>
  <si>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</si>
  <si>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</si>
  <si>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</si>
  <si>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</si>
  <si>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</si>
  <si>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</si>
  <si>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</si>
  <si>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</si>
  <si>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</si>
  <si>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</si>
  <si>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</si>
  <si>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</si>
  <si>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</si>
  <si>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</si>
  <si>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</si>
  <si>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</si>
  <si>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</si>
  <si>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</si>
  <si>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</si>
  <si>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</si>
  <si>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</si>
  <si>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</si>
  <si>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</si>
  <si>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</si>
  <si>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</si>
  <si>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</si>
  <si>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</si>
  <si>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</si>
  <si>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</si>
  <si>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</si>
  <si>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</si>
  <si>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</si>
  <si>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</si>
  <si>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</si>
  <si>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</si>
  <si>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</si>
  <si>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</si>
  <si>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</si>
  <si>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</si>
  <si>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</si>
  <si>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</si>
  <si>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</si>
  <si>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</si>
  <si>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</si>
  <si>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</si>
  <si>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</si>
  <si>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</si>
  <si>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</si>
  <si>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</si>
  <si>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</si>
  <si>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</si>
  <si>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</si>
  <si>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</si>
  <si>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</si>
  <si>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</si>
  <si>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</si>
  <si>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</si>
  <si>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</si>
  <si>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</si>
  <si>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</si>
  <si>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</si>
  <si>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</si>
  <si>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</si>
  <si>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</si>
  <si>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</si>
  <si>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</si>
  <si>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</si>
  <si>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</si>
  <si>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</si>
  <si>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</si>
  <si>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</si>
  <si>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</si>
  <si>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</si>
  <si>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</si>
  <si>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</si>
  <si>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</si>
  <si>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</si>
  <si>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</si>
  <si>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</si>
  <si>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</si>
  <si>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</si>
  <si>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</si>
  <si>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</si>
  <si>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</si>
  <si>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</si>
  <si>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</si>
  <si>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</si>
  <si>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</si>
  <si>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</si>
  <si>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</si>
  <si>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</si>
  <si>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</si>
  <si>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</si>
  <si>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</si>
  <si>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</si>
  <si>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</si>
  <si>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</si>
  <si>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</si>
  <si>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</si>
  <si>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</si>
  <si>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</si>
  <si>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</si>
  <si>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</si>
  <si>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</si>
  <si>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</si>
  <si>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</si>
  <si>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</si>
  <si>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</si>
  <si>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</si>
  <si>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</si>
  <si>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</si>
  <si>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</si>
  <si>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</si>
  <si>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</si>
  <si>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</si>
  <si>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</si>
  <si>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</si>
  <si>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</si>
  <si>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</si>
  <si>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</si>
  <si>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</si>
  <si>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</si>
  <si>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</si>
  <si>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</si>
  <si>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</si>
  <si>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</si>
  <si>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</si>
  <si>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</si>
  <si>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</si>
  <si>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</si>
  <si>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</si>
  <si>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</si>
  <si>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</si>
  <si>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</si>
  <si>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</si>
  <si>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</si>
  <si>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</si>
  <si>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</si>
  <si>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</si>
  <si>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</si>
  <si>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</si>
  <si>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</si>
  <si>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</si>
  <si>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</si>
  <si>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</si>
  <si>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</si>
  <si>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</si>
  <si>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</si>
  <si>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</si>
  <si>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</si>
  <si>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</si>
  <si>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</si>
  <si>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</si>
  <si>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</si>
  <si>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</si>
  <si>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</si>
  <si>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</si>
  <si>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</si>
  <si>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</si>
  <si>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</si>
  <si>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</si>
  <si>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</si>
  <si>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</si>
  <si>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</si>
  <si>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</si>
  <si>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</si>
  <si>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</si>
  <si>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</si>
  <si>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</si>
  <si>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</si>
  <si>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</si>
  <si>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</si>
  <si>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</si>
  <si>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</si>
  <si>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</si>
  <si>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</si>
  <si>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</si>
  <si>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</si>
  <si>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</si>
  <si>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</si>
  <si>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</si>
  <si>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</si>
  <si>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</si>
  <si>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</si>
  <si>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</si>
  <si>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</si>
  <si>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</si>
  <si>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</si>
  <si>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</si>
  <si>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</si>
  <si>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</si>
  <si>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</si>
  <si>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</si>
  <si>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</si>
  <si>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</si>
  <si>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</si>
  <si>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</si>
  <si>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</si>
  <si>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</si>
  <si>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</si>
  <si>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</si>
  <si>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</si>
  <si>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</si>
  <si>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</si>
  <si>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</si>
  <si>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</si>
  <si>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</si>
  <si>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</si>
  <si>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</si>
  <si>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</si>
  <si>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</si>
  <si>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</si>
  <si>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</si>
  <si>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</si>
  <si>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</si>
  <si>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</si>
  <si>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</si>
  <si>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</si>
  <si>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</si>
  <si>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</si>
  <si>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</si>
  <si>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</si>
  <si>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</si>
  <si>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</si>
  <si>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</si>
  <si>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</si>
  <si>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</si>
  <si>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</si>
  <si>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</si>
  <si>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</si>
  <si>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</si>
  <si>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</si>
  <si>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</si>
  <si>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</si>
  <si>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</si>
  <si>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</si>
  <si>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</si>
  <si>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</si>
  <si>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</si>
  <si>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</si>
  <si>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</si>
  <si>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</si>
  <si>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</si>
  <si>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</si>
  <si>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</si>
  <si>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</si>
  <si>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</si>
  <si>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</si>
  <si>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</si>
  <si>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</si>
  <si>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</si>
  <si>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</si>
  <si>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</si>
  <si>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</si>
  <si>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</si>
  <si>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</si>
  <si>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</si>
  <si>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</si>
  <si>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</si>
  <si>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</si>
  <si>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</si>
  <si>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</si>
  <si>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</si>
  <si>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</si>
  <si>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</si>
  <si>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</si>
  <si>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</si>
  <si>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</si>
  <si>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</si>
  <si>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</si>
  <si>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</si>
  <si>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</si>
  <si>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</si>
  <si>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</si>
  <si>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</si>
  <si>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</si>
  <si>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</si>
  <si>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</si>
  <si>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</si>
  <si>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</si>
  <si>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</si>
  <si>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</si>
  <si>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</si>
  <si>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</si>
  <si>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</si>
  <si>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</si>
  <si>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</si>
  <si>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</si>
  <si>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</si>
  <si>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</si>
  <si>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</si>
  <si>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</si>
  <si>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</si>
  <si>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</si>
  <si>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</si>
  <si>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</si>
  <si>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</si>
  <si>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</si>
  <si>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</si>
  <si>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</si>
  <si>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</si>
  <si>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</si>
  <si>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</si>
  <si>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</si>
  <si>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</si>
  <si>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</si>
  <si>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</si>
  <si>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</si>
  <si>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</si>
  <si>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</si>
  <si>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</si>
  <si>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</si>
  <si>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</si>
  <si>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</si>
  <si>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</si>
  <si>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</si>
  <si>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</si>
  <si>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</si>
  <si>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</si>
  <si>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</si>
  <si>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</si>
  <si>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</si>
  <si>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</si>
  <si>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</si>
  <si>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</si>
  <si>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</si>
  <si>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</si>
  <si>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</si>
  <si>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</si>
  <si>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</si>
  <si>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</si>
  <si>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</si>
  <si>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</si>
  <si>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</si>
  <si>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</si>
  <si>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</si>
  <si>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</si>
  <si>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</si>
  <si>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</si>
  <si>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</si>
  <si>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</si>
  <si>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</si>
  <si>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</si>
  <si>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</si>
  <si>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</si>
  <si>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</si>
  <si>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</si>
  <si>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</si>
  <si>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</si>
  <si>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</si>
  <si>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</si>
  <si>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</si>
  <si>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</si>
  <si>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</si>
  <si>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</si>
  <si>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</si>
  <si>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</si>
  <si>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</si>
  <si>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</si>
  <si>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</si>
  <si>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</si>
  <si>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</si>
  <si>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</si>
  <si>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</si>
  <si>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</si>
  <si>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</si>
  <si>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</si>
  <si>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</si>
  <si>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</si>
  <si>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</si>
  <si>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</si>
  <si>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</si>
  <si>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</si>
  <si>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</si>
  <si>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</si>
  <si>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</si>
  <si>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</si>
  <si>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</si>
  <si>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</si>
  <si>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</si>
  <si>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</si>
  <si>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</si>
  <si>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</si>
  <si>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</si>
  <si>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</si>
  <si>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</si>
  <si>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</si>
  <si>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</si>
  <si>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</si>
  <si>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</si>
  <si>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</si>
  <si>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</si>
  <si>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</si>
  <si>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</si>
  <si>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</si>
  <si>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</si>
  <si>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</si>
  <si>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</si>
  <si>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</si>
  <si>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</si>
  <si>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</si>
  <si>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</si>
  <si>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</si>
  <si>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</si>
  <si>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</si>
  <si>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</si>
  <si>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</si>
  <si>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</si>
  <si>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</si>
  <si>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</si>
  <si>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</si>
  <si>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</si>
  <si>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</si>
  <si>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</si>
  <si>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</si>
  <si>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</si>
  <si>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</si>
  <si>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</si>
  <si>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</si>
  <si>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</si>
  <si>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</si>
  <si>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</si>
  <si>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</si>
  <si>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</si>
  <si>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</si>
  <si>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</si>
  <si>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</si>
  <si>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</si>
  <si>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</si>
  <si>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</si>
  <si>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</si>
  <si>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</si>
  <si>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</si>
  <si>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</si>
  <si>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</si>
  <si>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</si>
  <si>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</si>
  <si>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</si>
  <si>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</si>
  <si>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</si>
  <si>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</si>
  <si>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</si>
  <si>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</si>
  <si>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</si>
  <si>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</si>
  <si>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</si>
  <si>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</si>
  <si>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</si>
  <si>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</si>
  <si>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</si>
  <si>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</si>
  <si>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</si>
  <si>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</si>
  <si>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</si>
  <si>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</si>
  <si>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</si>
  <si>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</si>
  <si>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</si>
  <si>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</si>
  <si>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</si>
  <si>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</si>
  <si>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</si>
  <si>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</si>
  <si>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</si>
  <si>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</si>
  <si>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</si>
  <si>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</si>
  <si>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</si>
  <si>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</si>
  <si>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</si>
  <si>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</si>
  <si>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</si>
  <si>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</si>
  <si>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</si>
  <si>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</si>
  <si>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</si>
  <si>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</si>
  <si>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</si>
  <si>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</si>
  <si>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</si>
  <si>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</si>
  <si>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</si>
  <si>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</si>
  <si>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</si>
  <si>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</si>
  <si>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</si>
  <si>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</si>
  <si>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</si>
  <si>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</si>
  <si>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</si>
  <si>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</si>
  <si>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</si>
  <si>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</si>
  <si>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</si>
  <si>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</si>
  <si>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</si>
  <si>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</si>
  <si>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</si>
  <si>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</si>
  <si>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</si>
  <si>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</si>
  <si>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</si>
  <si>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</si>
  <si>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</si>
  <si>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</si>
  <si>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</si>
  <si>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</si>
  <si>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</si>
  <si>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</si>
  <si>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</si>
  <si>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</si>
  <si>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</si>
  <si>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</si>
  <si>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</si>
  <si>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</si>
  <si>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</si>
  <si>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</si>
  <si>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</si>
  <si>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</si>
  <si>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</si>
  <si>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</si>
  <si>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</si>
  <si>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</si>
  <si>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</si>
  <si>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</si>
  <si>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</si>
  <si>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</si>
  <si>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</si>
  <si>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</si>
  <si>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</si>
  <si>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</si>
  <si>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</si>
  <si>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</si>
  <si>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</si>
  <si>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</si>
  <si>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</si>
  <si>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</si>
  <si>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</si>
  <si>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</si>
  <si>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</si>
  <si>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</si>
  <si>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</si>
  <si>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</si>
  <si>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</si>
  <si>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</si>
  <si>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</si>
  <si>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</si>
  <si>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</si>
  <si>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</si>
  <si>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</si>
  <si>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</si>
  <si>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</si>
  <si>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</si>
  <si>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</si>
  <si>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</si>
  <si>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</si>
  <si>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</si>
  <si>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</si>
  <si>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</si>
  <si>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</si>
  <si>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</si>
  <si>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</si>
  <si>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</si>
  <si>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</si>
  <si>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</si>
  <si>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</si>
  <si>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</si>
  <si>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</si>
  <si>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</si>
  <si>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</si>
  <si>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</si>
  <si>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</si>
  <si>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</si>
  <si>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</si>
  <si>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</si>
  <si>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</si>
  <si>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</si>
  <si>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</si>
  <si>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</si>
  <si>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</si>
  <si>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</si>
  <si>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</si>
  <si>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</si>
  <si>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</si>
  <si>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</si>
  <si>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</si>
  <si>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</si>
  <si>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</si>
  <si>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</si>
  <si>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</si>
  <si>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</si>
  <si>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</si>
  <si>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</si>
  <si>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</si>
  <si>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</si>
  <si>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</si>
  <si>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</si>
  <si>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</si>
  <si>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</si>
  <si>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</si>
  <si>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</si>
  <si>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</si>
  <si>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</si>
  <si>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</si>
  <si>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</si>
  <si>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</si>
  <si>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</si>
  <si>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</si>
  <si>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</si>
  <si>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</si>
  <si>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</si>
  <si>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</si>
  <si>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</si>
  <si>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</si>
  <si>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</si>
  <si>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</si>
  <si>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</si>
  <si>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</si>
  <si>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</si>
  <si>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</si>
  <si>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</si>
  <si>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</si>
  <si>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</si>
  <si>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</si>
  <si>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</si>
  <si>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</si>
  <si>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</si>
  <si>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</si>
  <si>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</si>
  <si>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</si>
  <si>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</si>
  <si>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</si>
  <si>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</si>
  <si>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</si>
  <si>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</si>
  <si>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</si>
  <si>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</si>
  <si>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</si>
  <si>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</si>
  <si>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</si>
  <si>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</si>
  <si>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</si>
  <si>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</si>
  <si>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</si>
  <si>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</si>
  <si>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</si>
  <si>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</si>
  <si>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</si>
  <si>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</si>
  <si>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</si>
  <si>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</si>
  <si>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</si>
  <si>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</si>
  <si>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</si>
  <si>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</si>
  <si>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</si>
  <si>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</si>
  <si>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</si>
  <si>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</si>
  <si>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</si>
  <si>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</si>
  <si>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</si>
  <si>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</si>
  <si>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</si>
  <si>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</si>
  <si>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</si>
  <si>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</si>
  <si>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</si>
  <si>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</si>
  <si>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</si>
  <si>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</si>
  <si>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</si>
  <si>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</si>
  <si>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</si>
  <si>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</si>
  <si>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</si>
  <si>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</si>
  <si>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</si>
  <si>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</si>
  <si>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</si>
  <si>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</si>
  <si>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</si>
  <si>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</si>
  <si>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</si>
  <si>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</si>
  <si>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</si>
  <si>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</si>
  <si>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</si>
  <si>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</si>
  <si>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</si>
  <si>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</si>
  <si>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</si>
  <si>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</si>
  <si>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</si>
  <si>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</si>
  <si>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</si>
  <si>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</si>
  <si>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</si>
  <si>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</si>
  <si>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</si>
  <si>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</si>
  <si>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</si>
  <si>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</si>
  <si>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</si>
  <si>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</si>
  <si>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</si>
  <si>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</si>
  <si>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</si>
  <si>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</si>
  <si>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</si>
  <si>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</si>
  <si>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</si>
  <si>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</si>
  <si>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</si>
  <si>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</si>
  <si>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</si>
  <si>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</si>
  <si>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</si>
  <si>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</si>
  <si>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</si>
  <si>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</si>
  <si>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</si>
  <si>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</si>
  <si>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</si>
  <si>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</si>
  <si>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</si>
  <si>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</si>
  <si>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</si>
  <si>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</si>
  <si>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</si>
  <si>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</si>
  <si>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</si>
  <si>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</si>
  <si>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</si>
  <si>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</si>
  <si>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</si>
  <si>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</si>
  <si>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</si>
  <si>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</si>
  <si>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</si>
  <si>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</si>
  <si>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</si>
  <si>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</si>
  <si>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</si>
  <si>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</si>
  <si>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</si>
  <si>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</si>
  <si>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</si>
  <si>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</si>
  <si>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</si>
  <si>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</si>
  <si>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</si>
  <si>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</si>
  <si>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</si>
  <si>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</si>
  <si>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</si>
  <si>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</si>
  <si>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</si>
  <si>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</si>
  <si>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</si>
  <si>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</si>
  <si>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</si>
  <si>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</si>
  <si>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</si>
  <si>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</si>
  <si>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</si>
  <si>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</si>
  <si>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</si>
  <si>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</si>
  <si>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</si>
  <si>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</si>
  <si>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</si>
  <si>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</si>
  <si>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</si>
  <si>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</si>
  <si>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</si>
  <si>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</si>
  <si>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</si>
  <si>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</si>
  <si>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</si>
  <si>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</si>
  <si>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</si>
  <si>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</si>
  <si>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</si>
  <si>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</si>
  <si>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</si>
  <si>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</si>
  <si>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</si>
  <si>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</si>
  <si>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</si>
  <si>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</si>
  <si>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</si>
  <si>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</si>
  <si>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</si>
  <si>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</si>
  <si>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</si>
  <si>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</si>
  <si>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</si>
  <si>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</si>
  <si>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</si>
  <si>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</si>
  <si>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</si>
  <si>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</si>
  <si>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</si>
  <si>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</si>
  <si>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</si>
  <si>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</si>
  <si>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</si>
  <si>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</si>
  <si>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</si>
  <si>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</si>
  <si>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</si>
  <si>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</si>
  <si>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</si>
  <si>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</si>
  <si>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</si>
  <si>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</si>
  <si>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</si>
  <si>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</si>
  <si>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</si>
  <si>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</si>
  <si>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</si>
  <si>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</si>
  <si>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</si>
  <si>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</si>
  <si>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</si>
  <si>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</si>
  <si>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</si>
  <si>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</si>
  <si>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</si>
  <si>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</si>
  <si>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</si>
  <si>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</si>
  <si>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</si>
  <si>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</si>
  <si>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</si>
  <si>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</si>
  <si>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</si>
  <si>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</si>
  <si>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</si>
  <si>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</si>
  <si>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</si>
  <si>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</si>
  <si>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</si>
  <si>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</si>
  <si>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</si>
  <si>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</si>
  <si>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</si>
  <si>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</si>
  <si>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</si>
  <si>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</si>
  <si>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</si>
  <si>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</si>
  <si>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</si>
  <si>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</si>
  <si>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</si>
  <si>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</si>
  <si>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</si>
  <si>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</si>
  <si>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</si>
  <si>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</si>
  <si>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</si>
  <si>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</si>
  <si>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</si>
  <si>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</si>
  <si>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</si>
  <si>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</si>
  <si>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</si>
  <si>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</si>
  <si>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</si>
  <si>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</si>
  <si>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</si>
  <si>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</si>
  <si>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</si>
  <si>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</si>
  <si>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</si>
  <si>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</si>
  <si>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</si>
  <si>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</si>
  <si>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</si>
  <si>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</si>
  <si>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</si>
  <si>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</si>
  <si>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</si>
  <si>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</si>
  <si>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</si>
  <si>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</si>
  <si>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</si>
  <si>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</si>
  <si>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</si>
  <si>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</si>
  <si>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</si>
  <si>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</si>
  <si>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</si>
  <si>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</si>
  <si>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</si>
  <si>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</si>
  <si>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</si>
  <si>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</si>
  <si>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</si>
  <si>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</si>
  <si>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</si>
  <si>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</si>
  <si>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</si>
  <si>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</si>
  <si>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</si>
  <si>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</si>
  <si>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</si>
  <si>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</si>
  <si>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</si>
  <si>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</si>
  <si>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</si>
  <si>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</si>
  <si>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</si>
  <si>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</si>
  <si>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</si>
  <si>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</si>
  <si>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</si>
  <si>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</si>
  <si>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</si>
  <si>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</si>
  <si>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</si>
  <si>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</si>
  <si>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</si>
  <si>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</si>
  <si>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</si>
  <si>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</si>
  <si>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</si>
  <si>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</si>
  <si>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</si>
  <si>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</si>
  <si>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</si>
  <si>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</si>
  <si>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</si>
  <si>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</si>
  <si>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</si>
  <si>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</si>
  <si>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</si>
  <si>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</si>
  <si>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</si>
  <si>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</si>
  <si>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</si>
  <si>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</si>
  <si>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</si>
  <si>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</si>
  <si>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</si>
  <si>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</si>
  <si>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</si>
  <si>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</si>
  <si>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</si>
  <si>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</si>
  <si>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</si>
  <si>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</si>
  <si>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</si>
  <si>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</si>
  <si>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</si>
  <si>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</si>
  <si>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</si>
  <si>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</si>
  <si>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</si>
  <si>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</si>
  <si>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</si>
  <si>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</si>
  <si>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</si>
  <si>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</si>
  <si>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</si>
  <si>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</si>
  <si>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</si>
  <si>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</si>
  <si>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</si>
  <si>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</si>
  <si>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</si>
  <si>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</si>
  <si>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</si>
  <si>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</si>
  <si>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</si>
  <si>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</si>
  <si>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</si>
  <si>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</si>
  <si>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</si>
  <si>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</si>
  <si>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</si>
  <si>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</si>
  <si>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</si>
  <si>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</si>
  <si>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</si>
  <si>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</si>
  <si>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</si>
  <si>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</si>
  <si>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</si>
  <si>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</si>
  <si>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</si>
  <si>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</si>
  <si>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</si>
  <si>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</si>
  <si>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</si>
  <si>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</si>
  <si>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</si>
  <si>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</si>
  <si>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</si>
  <si>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</si>
  <si>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</si>
  <si>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</si>
  <si>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</si>
  <si>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</si>
  <si>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</si>
  <si>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</si>
  <si>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</si>
  <si>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</si>
  <si>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</si>
  <si>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</si>
  <si>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</si>
  <si>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</si>
  <si>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</si>
  <si>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</si>
  <si>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</si>
  <si>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</si>
  <si>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</si>
  <si>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</si>
  <si>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</si>
  <si>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</si>
  <si>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</si>
  <si>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</si>
  <si>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</si>
  <si>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</si>
  <si>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</si>
  <si>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</si>
  <si>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</si>
  <si>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</si>
  <si>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</si>
  <si>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</si>
  <si>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</si>
  <si>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</si>
  <si>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</si>
  <si>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</si>
  <si>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</si>
  <si>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</si>
  <si>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</si>
  <si>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</si>
  <si>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</si>
  <si>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</si>
  <si>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</si>
  <si>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</si>
  <si>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</si>
  <si>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</si>
  <si>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</si>
  <si>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</si>
  <si>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</si>
  <si>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</si>
  <si>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</si>
  <si>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</si>
  <si>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</si>
  <si>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</si>
  <si>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</si>
  <si>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</si>
  <si>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</si>
  <si>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</si>
  <si>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</si>
  <si>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</si>
  <si>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</si>
  <si>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</si>
  <si>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</si>
  <si>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</si>
  <si>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</si>
  <si>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</si>
  <si>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</si>
  <si>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</si>
  <si>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</si>
  <si>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</si>
  <si>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</si>
  <si>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</si>
  <si>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</si>
  <si>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</si>
  <si>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</si>
  <si>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</si>
  <si>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</si>
  <si>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</si>
  <si>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</si>
  <si>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</si>
  <si>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</si>
  <si>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</si>
  <si>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</si>
  <si>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</si>
  <si>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</si>
  <si>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</si>
  <si>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</si>
  <si>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</si>
  <si>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</si>
  <si>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</si>
  <si>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</si>
  <si>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</si>
  <si>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</si>
  <si>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</si>
  <si>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</si>
  <si>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</si>
  <si>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</si>
  <si>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</si>
  <si>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</si>
  <si>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</si>
  <si>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</si>
  <si>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</si>
  <si>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</si>
  <si>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</si>
  <si>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</si>
  <si>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</si>
  <si>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</si>
  <si>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</si>
  <si>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</si>
  <si>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</si>
  <si>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</si>
  <si>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</si>
  <si>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</si>
  <si>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</si>
  <si>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</si>
  <si>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</si>
  <si>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</si>
  <si>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</si>
  <si>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</si>
  <si>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</si>
  <si>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</si>
  <si>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</si>
  <si>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</si>
  <si>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</si>
  <si>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</si>
  <si>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</si>
  <si>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</si>
  <si>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</si>
  <si>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</si>
  <si>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</si>
  <si>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</si>
  <si>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</si>
  <si>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</si>
  <si>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</si>
  <si>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</si>
  <si>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</si>
  <si>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</si>
  <si>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</si>
  <si>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</si>
  <si>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</si>
  <si>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</si>
  <si>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</si>
  <si>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</si>
  <si>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</si>
  <si>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</si>
  <si>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</si>
  <si>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</si>
  <si>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</si>
  <si>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</si>
  <si>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</si>
  <si>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</si>
  <si>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</si>
  <si>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</si>
  <si>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</si>
  <si>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</si>
  <si>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</si>
  <si>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</si>
  <si>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</si>
  <si>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</si>
  <si>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</si>
  <si>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</si>
  <si>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</si>
  <si>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</si>
  <si>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</si>
  <si>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</si>
  <si>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</si>
  <si>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</si>
  <si>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</si>
  <si>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</si>
  <si>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</si>
  <si>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</si>
  <si>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</si>
  <si>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</si>
  <si>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</si>
  <si>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</si>
  <si>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</si>
  <si>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</si>
  <si>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</si>
  <si>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</si>
  <si>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</si>
  <si>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</si>
  <si>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</si>
  <si>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</si>
  <si>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</si>
  <si>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</si>
  <si>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</si>
  <si>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</si>
  <si>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</si>
  <si>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</si>
  <si>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</si>
  <si>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</si>
  <si>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</si>
  <si>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</si>
  <si>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</si>
  <si>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</si>
  <si>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</si>
  <si>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</si>
  <si>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</si>
  <si>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</si>
  <si>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</si>
  <si>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</si>
  <si>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</si>
  <si>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</si>
  <si>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</si>
  <si>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</si>
  <si>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</si>
  <si>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</si>
  <si>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</si>
  <si>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</si>
  <si>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</si>
  <si>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</si>
  <si>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</si>
  <si>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</si>
  <si>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</si>
  <si>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</si>
  <si>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</si>
  <si>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</si>
  <si>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</si>
  <si>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</si>
  <si>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</si>
  <si>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</si>
  <si>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</si>
  <si>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</si>
  <si>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</si>
  <si>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</si>
  <si>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</si>
  <si>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</si>
  <si>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</si>
  <si>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</si>
  <si>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</si>
  <si>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</si>
  <si>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</si>
  <si>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</si>
  <si>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</si>
  <si>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</si>
  <si>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</si>
  <si>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</si>
  <si>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</si>
  <si>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</si>
  <si>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</si>
  <si>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</si>
  <si>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</si>
  <si>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</si>
  <si>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</si>
  <si>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</si>
  <si>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</si>
  <si>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</si>
  <si>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</si>
  <si>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</si>
  <si>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</si>
  <si>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</si>
  <si>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</si>
  <si>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</si>
  <si>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</si>
  <si>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</si>
  <si>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</si>
  <si>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</si>
  <si>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</si>
  <si>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</si>
  <si>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</si>
  <si>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</si>
  <si>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</si>
  <si>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</si>
  <si>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</si>
  <si>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</si>
  <si>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</si>
  <si>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</si>
  <si>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</si>
  <si>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</si>
  <si>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</si>
  <si>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</si>
  <si>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</si>
  <si>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</si>
  <si>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</si>
  <si>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</si>
  <si>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</si>
  <si>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</si>
  <si>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</si>
  <si>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</si>
  <si>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</si>
  <si>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</si>
  <si>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</si>
  <si>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</si>
  <si>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</si>
  <si>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</si>
  <si>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</si>
  <si>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</si>
  <si>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</si>
  <si>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</si>
  <si>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</si>
  <si>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</si>
  <si>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</si>
  <si>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</si>
  <si>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</si>
  <si>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</si>
  <si>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</si>
  <si>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</si>
  <si>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</si>
  <si>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</si>
  <si>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</si>
  <si>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</si>
  <si>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</si>
  <si>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</si>
  <si>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</si>
  <si>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</si>
  <si>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</si>
  <si>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</si>
  <si>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</si>
  <si>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</si>
  <si>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</si>
  <si>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</si>
  <si>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</si>
  <si>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</si>
  <si>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</si>
  <si>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</si>
  <si>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</si>
  <si>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</si>
  <si>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</si>
  <si>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</si>
  <si>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</si>
  <si>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</si>
  <si>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</si>
  <si>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</si>
  <si>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</si>
  <si>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</si>
  <si>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</si>
  <si>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</si>
  <si>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</si>
  <si>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</si>
  <si>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</si>
  <si>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</si>
  <si>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</si>
  <si>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</si>
  <si>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</si>
  <si>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</si>
  <si>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</si>
  <si>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</si>
  <si>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</si>
  <si>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</si>
  <si>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</si>
  <si>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</si>
  <si>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</si>
  <si>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</si>
  <si>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</si>
  <si>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</si>
  <si>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</si>
  <si>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</si>
  <si>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</si>
  <si>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</si>
  <si>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</si>
  <si>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</si>
  <si>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</si>
  <si>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</si>
  <si>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</si>
  <si>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</si>
  <si>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</si>
  <si>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</si>
  <si>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</si>
  <si>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</si>
  <si>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</si>
  <si>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</si>
  <si>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</si>
  <si>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</si>
  <si>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</si>
  <si>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</si>
  <si>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</si>
  <si>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</si>
  <si>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</si>
  <si>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</si>
  <si>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</si>
  <si>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</si>
  <si>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</si>
  <si>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</si>
  <si>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</si>
  <si>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</si>
  <si>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</si>
  <si>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</si>
  <si>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</si>
  <si>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</si>
  <si>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</si>
  <si>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</si>
  <si>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</si>
  <si>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</si>
  <si>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</si>
  <si>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</si>
  <si>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</si>
  <si>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</si>
  <si>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</si>
  <si>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</si>
  <si>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</si>
  <si>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</si>
  <si>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</si>
  <si>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</si>
  <si>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</si>
  <si>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</si>
  <si>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</si>
  <si>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</si>
  <si>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</si>
  <si>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</si>
  <si>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</si>
  <si>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</si>
  <si>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</si>
  <si>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</si>
  <si>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</si>
  <si>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</si>
  <si>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</si>
  <si>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</si>
  <si>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</si>
  <si>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</si>
  <si>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</si>
  <si>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</si>
  <si>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</si>
  <si>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</si>
  <si>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</si>
  <si>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</si>
  <si>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</si>
  <si>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</si>
  <si>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</si>
  <si>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</si>
  <si>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</si>
  <si>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</si>
  <si>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</si>
  <si>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</si>
  <si>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</si>
  <si>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</si>
  <si>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</si>
  <si>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</si>
  <si>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</si>
  <si>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</si>
  <si>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</si>
  <si>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</si>
  <si>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</si>
  <si>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</si>
  <si>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</si>
  <si>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</si>
  <si>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</si>
  <si>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</si>
  <si>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</si>
  <si>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</si>
  <si>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</si>
  <si>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</si>
  <si>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</si>
  <si>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</si>
  <si>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</si>
  <si>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</si>
  <si>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</si>
  <si>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</si>
  <si>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</si>
  <si>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</si>
  <si>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</si>
  <si>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</si>
  <si>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</si>
  <si>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</si>
  <si>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</si>
  <si>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</si>
  <si>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</si>
  <si>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</si>
  <si>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</si>
  <si>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</si>
  <si>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</si>
  <si>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</si>
  <si>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</si>
  <si>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</si>
  <si>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</si>
  <si>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</si>
  <si>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</si>
  <si>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</si>
  <si>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</si>
  <si>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</si>
  <si>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</si>
  <si>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</si>
  <si>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</si>
  <si>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</si>
  <si>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</si>
  <si>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</si>
  <si>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</si>
  <si>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</si>
  <si>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</si>
  <si>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</si>
  <si>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</si>
  <si>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</si>
  <si>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</si>
  <si>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</si>
  <si>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</si>
  <si>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</si>
  <si>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</si>
  <si>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</si>
  <si>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</si>
  <si>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</si>
  <si>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</si>
  <si>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</si>
  <si>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</si>
  <si>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</si>
  <si>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</si>
  <si>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</si>
  <si>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</si>
  <si>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</si>
  <si>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</si>
  <si>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</si>
  <si>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</si>
  <si>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</si>
  <si>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</si>
  <si>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</si>
  <si>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</si>
  <si>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</si>
  <si>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</si>
  <si>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</si>
  <si>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</si>
  <si>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</si>
  <si>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</si>
  <si>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</si>
  <si>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</si>
  <si>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</si>
  <si>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</si>
  <si>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</si>
  <si>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</si>
  <si>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</si>
  <si>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</si>
  <si>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</si>
  <si>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</si>
  <si>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</si>
  <si>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</si>
  <si>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</si>
  <si>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</si>
  <si>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</si>
  <si>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</si>
  <si>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</si>
  <si>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</si>
  <si>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</si>
  <si>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</si>
  <si>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</si>
  <si>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</si>
  <si>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</si>
  <si>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</si>
  <si>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</si>
  <si>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</si>
  <si>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</si>
  <si>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</si>
  <si>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</si>
  <si>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</si>
  <si>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</si>
  <si>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</si>
  <si>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</si>
  <si>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</si>
  <si>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</si>
  <si>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</si>
  <si>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</si>
  <si>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</si>
  <si>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</si>
  <si>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</si>
  <si>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</si>
  <si>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</si>
  <si>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</si>
  <si>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</si>
  <si>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</si>
  <si>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</si>
  <si>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</si>
  <si>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</si>
  <si>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</si>
  <si>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</si>
  <si>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</si>
  <si>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</si>
  <si>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</si>
  <si>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</si>
  <si>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</si>
  <si>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</si>
  <si>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</si>
  <si>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</si>
  <si>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</si>
  <si>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</si>
  <si>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</si>
  <si>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</si>
  <si>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</si>
  <si>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</si>
  <si>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</si>
  <si>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</si>
  <si>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</si>
  <si>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</si>
  <si>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</si>
  <si>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</si>
  <si>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</si>
  <si>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</si>
  <si>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</si>
  <si>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</si>
  <si>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</si>
  <si>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</si>
  <si>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</si>
  <si>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</si>
  <si>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</si>
  <si>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</si>
  <si>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</si>
  <si>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</si>
  <si>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</si>
  <si>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</si>
  <si>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</si>
  <si>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</si>
  <si>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</si>
  <si>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</si>
  <si>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</si>
  <si>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</si>
  <si>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</si>
  <si>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</si>
  <si>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</si>
  <si>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</si>
  <si>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</si>
  <si>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</si>
  <si>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</si>
  <si>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</si>
  <si>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</si>
  <si>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</si>
  <si>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</si>
  <si>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</si>
  <si>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</si>
  <si>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</si>
  <si>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</si>
  <si>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</si>
  <si>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</si>
  <si>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</si>
  <si>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</si>
  <si>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</si>
  <si>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</si>
  <si>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</si>
  <si>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</si>
  <si>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</si>
  <si>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</si>
  <si>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</si>
  <si>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</si>
  <si>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</si>
  <si>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</si>
  <si>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</si>
  <si>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</si>
  <si>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</si>
  <si>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</si>
  <si>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</si>
  <si>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</si>
  <si>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</si>
  <si>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</si>
  <si>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</si>
  <si>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</si>
  <si>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</si>
  <si>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</si>
  <si>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</si>
  <si>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</si>
  <si>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</si>
  <si>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</si>
  <si>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</si>
  <si>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</si>
  <si>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</si>
  <si>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</si>
  <si>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</si>
  <si>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</si>
  <si>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</si>
  <si>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</si>
  <si>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</si>
  <si>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</si>
  <si>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</si>
  <si>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</si>
  <si>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</si>
  <si>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</si>
  <si>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</si>
  <si>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</si>
  <si>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</si>
  <si>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</si>
  <si>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</si>
  <si>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</si>
  <si>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</si>
  <si>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</si>
  <si>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</si>
  <si>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</si>
  <si>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</si>
  <si>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</si>
  <si>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</si>
  <si>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</si>
  <si>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</si>
  <si>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</si>
  <si>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</si>
  <si>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</si>
  <si>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</si>
  <si>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</si>
  <si>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</si>
  <si>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</si>
  <si>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</si>
  <si>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</si>
  <si>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</si>
  <si>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</si>
  <si>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</si>
  <si>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</si>
  <si>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</si>
  <si>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</si>
  <si>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</si>
  <si>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</si>
  <si>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</si>
  <si>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</si>
  <si>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</si>
  <si>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</si>
  <si>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</si>
  <si>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</si>
  <si>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</si>
  <si>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</si>
  <si>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</si>
  <si>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</si>
  <si>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</si>
  <si>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</si>
  <si>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</si>
  <si>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</si>
  <si>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</si>
  <si>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</si>
  <si>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</si>
  <si>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</si>
  <si>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</si>
  <si>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</si>
  <si>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</si>
  <si>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</si>
  <si>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</si>
  <si>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</si>
  <si>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</si>
  <si>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</si>
  <si>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</si>
  <si>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</si>
  <si>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</si>
  <si>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</si>
  <si>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</si>
  <si>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</si>
  <si>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</si>
  <si>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</si>
  <si>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</si>
  <si>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</si>
  <si>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</si>
  <si>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</si>
  <si>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</si>
  <si>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</si>
  <si>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</si>
  <si>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</si>
  <si>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</si>
  <si>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</si>
  <si>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</si>
  <si>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</si>
  <si>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</si>
  <si>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</si>
  <si>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</si>
  <si>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</si>
  <si>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</si>
  <si>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</si>
  <si>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</si>
  <si>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</si>
  <si>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</si>
  <si>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</si>
  <si>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</si>
  <si>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</si>
  <si>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</si>
  <si>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</si>
  <si>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</si>
  <si>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</si>
  <si>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</si>
  <si>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</si>
  <si>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</si>
  <si>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</si>
  <si>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</si>
  <si>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</si>
  <si>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</si>
  <si>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</si>
  <si>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</si>
  <si>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</si>
  <si>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</si>
  <si>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</si>
  <si>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</si>
  <si>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</si>
  <si>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</si>
  <si>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</si>
  <si>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</si>
  <si>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</si>
  <si>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</si>
  <si>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</si>
  <si>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</si>
  <si>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</si>
  <si>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</si>
  <si>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</si>
  <si>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</si>
  <si>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</si>
  <si>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</si>
  <si>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</si>
  <si>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</si>
  <si>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</si>
  <si>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</si>
  <si>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</si>
  <si>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</si>
  <si>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</si>
  <si>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</si>
  <si>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</si>
  <si>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</si>
  <si>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</si>
  <si>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</si>
  <si>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</si>
  <si>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</si>
  <si>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</si>
  <si>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</si>
  <si>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</si>
  <si>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</si>
  <si>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</si>
  <si>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</si>
  <si>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</si>
  <si>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</si>
  <si>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</si>
  <si>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</si>
  <si>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</si>
  <si>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</si>
  <si>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</si>
  <si>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</si>
  <si>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</si>
  <si>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</si>
  <si>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</si>
  <si>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</si>
  <si>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</si>
  <si>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</si>
  <si>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</si>
  <si>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</si>
  <si>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</si>
  <si>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</si>
  <si>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</si>
  <si>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</si>
  <si>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</si>
  <si>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</si>
  <si>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</si>
  <si>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</si>
  <si>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</si>
  <si>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</si>
  <si>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</si>
  <si>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</si>
  <si>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</si>
  <si>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</si>
  <si>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</si>
  <si>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</si>
  <si>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</si>
  <si>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</si>
  <si>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</si>
  <si>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</si>
  <si>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</si>
  <si>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</si>
  <si>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</si>
  <si>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</si>
  <si>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</si>
  <si>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</si>
  <si>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</si>
  <si>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</si>
  <si>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</si>
  <si>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</si>
  <si>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</si>
  <si>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</si>
  <si>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</si>
  <si>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</si>
  <si>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</si>
  <si>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</si>
  <si>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</si>
  <si>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</si>
  <si>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</si>
  <si>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</si>
  <si>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</si>
  <si>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</si>
  <si>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</si>
  <si>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</si>
  <si>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</si>
  <si>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</si>
  <si>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</si>
  <si>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</si>
  <si>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</si>
  <si>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</si>
  <si>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</si>
  <si>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</si>
  <si>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</si>
  <si>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</si>
  <si>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</si>
  <si>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</si>
  <si>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</si>
  <si>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</si>
  <si>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</si>
  <si>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</si>
  <si>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</si>
  <si>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</si>
  <si>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</si>
  <si>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</si>
  <si>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</si>
  <si>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</si>
  <si>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</si>
  <si>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</si>
  <si>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</si>
  <si>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</si>
  <si>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</si>
  <si>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</si>
  <si>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</si>
  <si>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</si>
  <si>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</si>
  <si>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</si>
  <si>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</si>
  <si>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</si>
  <si>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</si>
  <si>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</si>
  <si>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</si>
  <si>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</si>
  <si>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</si>
  <si>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</si>
  <si>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</si>
  <si>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</si>
  <si>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</si>
  <si>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</si>
  <si>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</si>
  <si>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</si>
  <si>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</si>
  <si>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</si>
  <si>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</si>
  <si>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</si>
  <si>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</si>
  <si>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</si>
  <si>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</si>
  <si>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</si>
  <si>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</si>
  <si>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</si>
  <si>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</si>
  <si>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</si>
  <si>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</si>
  <si>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</si>
  <si>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</si>
  <si>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</si>
  <si>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</si>
  <si>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</si>
  <si>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</si>
  <si>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</si>
  <si>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</si>
  <si>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</si>
  <si>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</si>
  <si>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</si>
  <si>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</si>
  <si>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</si>
  <si>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</si>
  <si>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</si>
  <si>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</si>
  <si>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</si>
  <si>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</si>
  <si>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</si>
  <si>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</si>
  <si>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</si>
  <si>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</si>
  <si>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</si>
  <si>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</si>
  <si>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</si>
  <si>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</si>
  <si>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</si>
  <si>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</si>
  <si>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</si>
  <si>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</si>
  <si>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</si>
  <si>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</si>
  <si>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</si>
  <si>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</si>
  <si>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</si>
  <si>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</si>
  <si>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</si>
  <si>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</si>
  <si>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</si>
  <si>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</si>
  <si>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</si>
  <si>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</si>
  <si>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</si>
  <si>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</si>
  <si>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</si>
  <si>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</si>
  <si>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</si>
  <si>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</si>
  <si>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</si>
  <si>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</si>
  <si>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</si>
  <si>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</si>
  <si>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</si>
  <si>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</si>
  <si>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</si>
  <si>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</si>
  <si>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</si>
  <si>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</si>
  <si>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</si>
  <si>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</si>
  <si>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</si>
  <si>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</si>
  <si>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</si>
  <si>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</si>
  <si>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</si>
  <si>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</si>
  <si>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</si>
  <si>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</si>
  <si>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</si>
  <si>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</si>
  <si>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</si>
  <si>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</si>
  <si>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</si>
  <si>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</si>
  <si>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</si>
  <si>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</si>
  <si>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</si>
  <si>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</si>
  <si>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</si>
  <si>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</si>
  <si>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</si>
  <si>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</si>
  <si>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</si>
  <si>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</si>
  <si>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</si>
  <si>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</si>
  <si>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</si>
  <si>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</si>
  <si>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</si>
  <si>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</si>
  <si>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</si>
  <si>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</si>
  <si>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</si>
  <si>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</si>
  <si>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</si>
  <si>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</si>
  <si>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</si>
  <si>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</si>
  <si>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</si>
  <si>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</si>
  <si>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</si>
  <si>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</si>
  <si>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</si>
  <si>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</si>
  <si>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</si>
  <si>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</si>
  <si>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</si>
  <si>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</si>
  <si>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</si>
  <si>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</si>
  <si>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</si>
  <si>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</si>
  <si>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</si>
  <si>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</si>
  <si>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</si>
  <si>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</si>
  <si>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</si>
  <si>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</si>
  <si>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</si>
  <si>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</si>
  <si>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</si>
  <si>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</si>
  <si>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</si>
  <si>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</si>
  <si>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</si>
  <si>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</si>
  <si>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</si>
  <si>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</si>
  <si>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</si>
  <si>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</si>
  <si>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</si>
  <si>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</si>
  <si>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</si>
  <si>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</si>
  <si>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</si>
  <si>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</si>
  <si>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</si>
  <si>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</si>
  <si>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</si>
  <si>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</si>
  <si>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</si>
  <si>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</si>
  <si>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</si>
  <si>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</si>
  <si>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</si>
  <si>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</si>
  <si>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</si>
  <si>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</si>
  <si>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</si>
  <si>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</si>
  <si>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</si>
  <si>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</si>
  <si>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</si>
  <si>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</si>
  <si>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</si>
  <si>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</si>
  <si>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</si>
  <si>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</si>
  <si>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</si>
  <si>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</si>
  <si>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</si>
  <si>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</si>
  <si>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</si>
  <si>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</si>
  <si>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</si>
  <si>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</si>
  <si>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</si>
  <si>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</si>
  <si>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</si>
  <si>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</si>
  <si>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</si>
  <si>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</si>
  <si>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</si>
  <si>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</si>
  <si>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</si>
  <si>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</si>
  <si>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</si>
  <si>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</si>
  <si>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</si>
  <si>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</si>
  <si>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</si>
  <si>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</si>
  <si>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</si>
  <si>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</si>
  <si>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</si>
  <si>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</si>
  <si>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</si>
  <si>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</si>
  <si>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</si>
  <si>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</si>
  <si>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</si>
  <si>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</si>
  <si>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</si>
  <si>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</si>
  <si>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</si>
  <si>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</si>
  <si>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</si>
  <si>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</si>
  <si>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</si>
  <si>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</si>
  <si>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</si>
  <si>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</si>
  <si>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</si>
  <si>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</si>
  <si>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</si>
  <si>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</si>
  <si>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</si>
  <si>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</si>
  <si>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</si>
  <si>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</si>
  <si>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</si>
  <si>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</si>
  <si>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</si>
  <si>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</si>
  <si>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</si>
  <si>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</si>
  <si>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</si>
  <si>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</si>
  <si>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</si>
  <si>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</si>
  <si>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</si>
  <si>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</si>
  <si>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</si>
  <si>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</si>
  <si>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</si>
  <si>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</si>
  <si>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</si>
  <si>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</si>
  <si>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</si>
  <si>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</si>
  <si>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</si>
  <si>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</si>
  <si>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</si>
  <si>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</si>
  <si>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</si>
  <si>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</si>
  <si>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</si>
  <si>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</si>
  <si>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</si>
  <si>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</si>
  <si>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</si>
  <si>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</si>
  <si>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</si>
  <si>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</si>
  <si>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</si>
  <si>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</si>
  <si>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</si>
  <si>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</si>
  <si>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</si>
  <si>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</si>
  <si>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</si>
  <si>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</si>
  <si>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</si>
  <si>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</si>
  <si>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</si>
  <si>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</si>
  <si>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</si>
  <si>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</si>
  <si>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</si>
  <si>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</si>
  <si>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</si>
  <si>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</si>
  <si>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</si>
  <si>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</si>
  <si>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</si>
  <si>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</si>
  <si>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</si>
  <si>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</si>
  <si>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</si>
  <si>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</si>
  <si>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</si>
  <si>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</si>
  <si>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</si>
  <si>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</si>
  <si>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</si>
  <si>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</si>
  <si>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</si>
  <si>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</si>
  <si>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</si>
  <si>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</si>
  <si>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</si>
  <si>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</si>
  <si>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</si>
  <si>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</si>
  <si>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</si>
  <si>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</si>
  <si>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</si>
  <si>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</si>
  <si>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</si>
  <si>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</si>
  <si>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</si>
  <si>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</si>
  <si>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</si>
  <si>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</si>
  <si>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</si>
  <si>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</si>
  <si>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</si>
  <si>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</si>
  <si>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</si>
  <si>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</si>
  <si>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</si>
  <si>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</si>
  <si>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</si>
  <si>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</si>
  <si>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</si>
  <si>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</si>
  <si>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</si>
  <si>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</si>
  <si>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</si>
  <si>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</si>
  <si>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</si>
  <si>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</si>
  <si>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</si>
  <si>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</si>
  <si>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</si>
  <si>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</si>
  <si>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</si>
  <si>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</si>
  <si>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</si>
  <si>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</si>
  <si>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</si>
  <si>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</si>
  <si>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</si>
  <si>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</si>
  <si>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</si>
  <si>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</si>
  <si>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</si>
  <si>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</si>
  <si>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</si>
  <si>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</si>
  <si>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</si>
  <si>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</si>
  <si>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</si>
  <si>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</si>
  <si>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</si>
  <si>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</si>
  <si>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</si>
  <si>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</si>
  <si>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</si>
  <si>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</si>
  <si>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</si>
  <si>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</si>
  <si>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</si>
  <si>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</si>
  <si>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</si>
  <si>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</si>
  <si>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</si>
  <si>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</si>
  <si>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</si>
  <si>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</si>
  <si>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</si>
  <si>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</si>
  <si>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</si>
  <si>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</si>
  <si>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</si>
  <si>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</si>
  <si>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</si>
  <si>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</si>
  <si>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</si>
  <si>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</si>
  <si>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</si>
  <si>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</si>
  <si>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</si>
  <si>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</si>
  <si>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</si>
  <si>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</si>
  <si>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</si>
  <si>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</si>
  <si>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</si>
  <si>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</si>
  <si>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</si>
  <si>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</si>
  <si>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</si>
  <si>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</si>
  <si>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</si>
  <si>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</si>
  <si>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</si>
  <si>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</si>
  <si>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</si>
  <si>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</si>
  <si>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</si>
  <si>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</si>
  <si>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</si>
  <si>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</si>
  <si>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</si>
  <si>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</si>
  <si>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</si>
  <si>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</si>
  <si>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</si>
  <si>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</si>
  <si>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</si>
  <si>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</si>
  <si>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</si>
  <si>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</si>
  <si>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</si>
  <si>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</si>
  <si>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</si>
  <si>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</si>
  <si>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</si>
  <si>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</si>
  <si>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</si>
  <si>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</si>
  <si>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</si>
  <si>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</si>
  <si>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</si>
  <si>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</si>
  <si>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</si>
  <si>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</si>
  <si>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</si>
  <si>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</si>
  <si>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</si>
  <si>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</si>
  <si>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</si>
  <si>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</si>
  <si>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</si>
  <si>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</si>
  <si>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</si>
  <si>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</si>
  <si>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</si>
  <si>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</si>
  <si>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</si>
  <si>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</si>
  <si>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</si>
  <si>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</si>
  <si>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</si>
  <si>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</si>
  <si>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</si>
  <si>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</si>
  <si>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</si>
  <si>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</si>
  <si>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</si>
  <si>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</si>
  <si>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</si>
  <si>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</si>
  <si>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</si>
  <si>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</si>
  <si>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</si>
  <si>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</si>
  <si>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</si>
  <si>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</si>
  <si>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</si>
  <si>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</si>
  <si>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</si>
  <si>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</si>
  <si>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</si>
  <si>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</si>
  <si>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</si>
  <si>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</si>
  <si>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</si>
  <si>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</si>
  <si>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</si>
  <si>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</si>
  <si>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</si>
  <si>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</si>
  <si>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</si>
  <si>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</si>
  <si>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</si>
  <si>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</si>
  <si>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</si>
  <si>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</si>
  <si>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</si>
  <si>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</si>
  <si>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</si>
  <si>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</si>
  <si>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</si>
  <si>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</si>
  <si>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</si>
  <si>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</si>
  <si>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</si>
  <si>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</si>
  <si>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</si>
  <si>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</si>
  <si>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</si>
  <si>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</si>
  <si>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</si>
  <si>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</si>
  <si>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</si>
  <si>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</si>
  <si>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</si>
  <si>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</si>
  <si>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</si>
  <si>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</si>
  <si>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</si>
  <si>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</si>
  <si>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</si>
  <si>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</si>
  <si>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</si>
  <si>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</si>
  <si>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</si>
  <si>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</si>
  <si>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</si>
  <si>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</si>
  <si>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</si>
  <si>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</si>
  <si>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</si>
  <si>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</si>
  <si>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</si>
  <si>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</si>
  <si>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</si>
  <si>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</si>
  <si>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</si>
  <si>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</si>
  <si>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</si>
  <si>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</si>
  <si>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</si>
  <si>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</si>
  <si>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</si>
  <si>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</si>
  <si>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</si>
  <si>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</si>
  <si>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</si>
  <si>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</si>
  <si>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</si>
  <si>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</si>
  <si>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</si>
  <si>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</si>
  <si>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</si>
  <si>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</si>
  <si>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</si>
  <si>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</si>
  <si>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</si>
  <si>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</si>
  <si>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</si>
  <si>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</si>
  <si>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</si>
  <si>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</si>
  <si>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</si>
  <si>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</si>
  <si>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</si>
  <si>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</si>
  <si>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</si>
  <si>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</si>
  <si>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</si>
  <si>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</si>
  <si>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</si>
  <si>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</si>
  <si>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</si>
  <si>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</si>
  <si>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</si>
  <si>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</si>
  <si>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</si>
  <si>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</si>
  <si>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</si>
  <si>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</si>
  <si>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</si>
  <si>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</si>
  <si>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</si>
  <si>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</si>
  <si>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</si>
  <si>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</si>
  <si>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</si>
  <si>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</si>
  <si>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</si>
  <si>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</si>
  <si>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</si>
  <si>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</si>
  <si>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</si>
  <si>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</si>
  <si>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</si>
  <si>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</si>
  <si>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</si>
  <si>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</si>
  <si>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</si>
  <si>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</si>
  <si>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</si>
  <si>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</si>
  <si>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</si>
  <si>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</si>
  <si>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</si>
  <si>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</si>
  <si>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</si>
  <si>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</si>
  <si>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</si>
  <si>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</si>
  <si>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</si>
  <si>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</si>
  <si>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</si>
  <si>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</si>
  <si>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</si>
  <si>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</si>
  <si>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</si>
  <si>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</si>
  <si>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</si>
  <si>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</si>
  <si>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</si>
  <si>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</si>
  <si>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</si>
  <si>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</si>
  <si>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</si>
  <si>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</si>
  <si>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</si>
  <si>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</si>
  <si>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</si>
  <si>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</si>
  <si>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</si>
  <si>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</si>
  <si>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</si>
  <si>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</si>
  <si>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</si>
  <si>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</si>
  <si>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</si>
  <si>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</si>
  <si>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</si>
  <si>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</si>
  <si>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</si>
  <si>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</si>
  <si>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</si>
  <si>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</si>
  <si>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</si>
  <si>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</si>
  <si>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</si>
  <si>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</si>
  <si>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</si>
  <si>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</si>
  <si>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</si>
  <si>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</si>
  <si>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</si>
  <si>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</si>
  <si>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</si>
  <si>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</si>
  <si>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</si>
  <si>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</si>
  <si>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</si>
  <si>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</si>
  <si>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</si>
  <si>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</si>
  <si>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</si>
  <si>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</si>
  <si>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</si>
  <si>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</si>
  <si>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</si>
  <si>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</si>
  <si>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</si>
  <si>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</si>
  <si>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</si>
  <si>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</si>
  <si>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</si>
  <si>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</si>
  <si>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</si>
  <si>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</si>
  <si>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</si>
  <si>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</si>
  <si>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</si>
  <si>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</si>
  <si>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</si>
  <si>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</si>
  <si>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</si>
  <si>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</si>
  <si>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</si>
  <si>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</si>
  <si>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</si>
  <si>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</si>
  <si>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</si>
  <si>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</si>
  <si>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</si>
  <si>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</si>
  <si>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</si>
  <si>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</si>
  <si>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</si>
  <si>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</si>
  <si>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</si>
  <si>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</si>
  <si>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</si>
  <si>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</si>
  <si>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</si>
  <si>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</si>
  <si>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</si>
  <si>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</si>
  <si>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</si>
  <si>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</si>
  <si>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</si>
  <si>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</si>
  <si>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</si>
  <si>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</si>
  <si>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</si>
  <si>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</si>
  <si>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</si>
  <si>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</si>
  <si>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</si>
  <si>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</si>
  <si>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</si>
  <si>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</si>
  <si>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</si>
  <si>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</si>
  <si>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</si>
  <si>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</si>
  <si>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</si>
  <si>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</si>
  <si>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</si>
  <si>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</si>
  <si>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</si>
  <si>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</si>
  <si>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</si>
  <si>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</si>
  <si>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</si>
  <si>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</si>
  <si>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</si>
  <si>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</si>
  <si>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</si>
  <si>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</si>
  <si>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</si>
  <si>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</si>
  <si>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</si>
  <si>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</si>
  <si>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</si>
  <si>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</si>
  <si>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</si>
  <si>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</si>
  <si>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</si>
  <si>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</si>
  <si>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</si>
  <si>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</si>
  <si>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</si>
  <si>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</si>
  <si>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</si>
  <si>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</si>
  <si>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</si>
  <si>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</si>
  <si>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</si>
  <si>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</si>
  <si>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</si>
  <si>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</si>
  <si>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</si>
  <si>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</si>
  <si>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</si>
  <si>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</si>
  <si>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</si>
  <si>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</si>
  <si>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</si>
  <si>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</si>
  <si>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</si>
  <si>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</si>
  <si>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</si>
  <si>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</si>
  <si>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</si>
  <si>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</si>
  <si>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</si>
  <si>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</si>
  <si>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</si>
  <si>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</si>
  <si>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</si>
  <si>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</si>
  <si>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</si>
  <si>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</si>
  <si>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</si>
  <si>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</si>
  <si>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</si>
  <si>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</si>
  <si>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</si>
  <si>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</si>
  <si>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</si>
  <si>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</si>
  <si>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</si>
  <si>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</si>
  <si>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</si>
  <si>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</si>
  <si>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</si>
  <si>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</si>
  <si>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</si>
  <si>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</si>
  <si>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</si>
  <si>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</si>
  <si>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</si>
  <si>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</si>
  <si>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</si>
  <si>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</si>
  <si>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</si>
  <si>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</si>
  <si>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</si>
  <si>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</si>
  <si>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</si>
  <si>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</si>
  <si>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</si>
  <si>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</si>
  <si>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</si>
  <si>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</si>
  <si>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</si>
  <si>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</si>
  <si>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</si>
  <si>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</si>
  <si>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</si>
  <si>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</si>
  <si>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</si>
  <si>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</si>
  <si>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</si>
  <si>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</si>
  <si>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</si>
  <si>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</si>
  <si>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</si>
  <si>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</si>
  <si>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</si>
  <si>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</si>
  <si>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</si>
  <si>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</si>
  <si>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</si>
  <si>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</si>
  <si>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</si>
  <si>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</si>
  <si>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</si>
  <si>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</si>
  <si>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</si>
  <si>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</si>
  <si>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</si>
  <si>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</si>
  <si>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</si>
  <si>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</si>
  <si>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</si>
  <si>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</si>
  <si>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</si>
  <si>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</si>
  <si>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</si>
  <si>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</si>
  <si>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</si>
  <si>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</si>
  <si>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</si>
  <si>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</si>
  <si>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</si>
  <si>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</si>
  <si>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</si>
  <si>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</si>
  <si>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</si>
  <si>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</si>
  <si>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</si>
  <si>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</si>
  <si>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</si>
  <si>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</si>
  <si>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</si>
  <si>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</si>
  <si>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</si>
  <si>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</si>
  <si>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</si>
  <si>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</si>
  <si>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</si>
  <si>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</si>
  <si>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</si>
  <si>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</si>
  <si>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</si>
  <si>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</si>
  <si>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</si>
  <si>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</si>
  <si>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</si>
  <si>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</si>
  <si>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</si>
  <si>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</si>
  <si>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</si>
  <si>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</si>
  <si>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</si>
  <si>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</si>
  <si>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</si>
  <si>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</si>
  <si>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</si>
  <si>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</si>
  <si>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</si>
  <si>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</si>
  <si>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</si>
  <si>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</si>
  <si>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</si>
  <si>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</si>
  <si>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</si>
  <si>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</si>
  <si>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</si>
  <si>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</si>
  <si>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</si>
  <si>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</si>
  <si>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</si>
  <si>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</si>
  <si>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</si>
  <si>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</si>
  <si>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</si>
  <si>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</si>
  <si>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</si>
  <si>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</si>
  <si>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</si>
  <si>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</si>
  <si>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</si>
  <si>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</si>
  <si>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</si>
  <si>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</si>
  <si>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</si>
  <si>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</si>
  <si>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</si>
  <si>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</si>
  <si>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</si>
  <si>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</si>
  <si>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</si>
  <si>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</si>
  <si>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</si>
  <si>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</si>
  <si>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</si>
  <si>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</si>
  <si>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</si>
  <si>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</si>
  <si>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</si>
  <si>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</si>
  <si>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</si>
  <si>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</si>
  <si>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</si>
  <si>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</si>
  <si>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</si>
  <si>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</si>
  <si>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</si>
  <si>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</si>
  <si>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</si>
  <si>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</si>
  <si>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</si>
  <si>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</si>
  <si>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</si>
  <si>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</si>
  <si>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</si>
  <si>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</si>
  <si>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</si>
  <si>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</si>
  <si>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</si>
  <si>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</si>
  <si>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</si>
  <si>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</si>
  <si>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</si>
  <si>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</si>
  <si>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</si>
  <si>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</si>
  <si>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</si>
  <si>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</si>
  <si>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</si>
  <si>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</si>
  <si>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</si>
  <si>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</si>
  <si>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</si>
  <si>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</si>
  <si>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</si>
  <si>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</si>
  <si>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</si>
  <si>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</si>
  <si>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</si>
  <si>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</si>
  <si>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</si>
  <si>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</si>
  <si>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</si>
  <si>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</si>
  <si>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</si>
  <si>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</si>
  <si>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</si>
  <si>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</si>
  <si>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</si>
  <si>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</si>
  <si>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</si>
  <si>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</si>
  <si>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</si>
  <si>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</si>
  <si>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</si>
  <si>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</si>
  <si>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</si>
  <si>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</si>
  <si>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</si>
  <si>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</si>
  <si>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</si>
  <si>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</si>
  <si>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</si>
  <si>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</si>
  <si>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</si>
  <si>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</si>
  <si>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</si>
  <si>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</si>
  <si>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</si>
  <si>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</si>
  <si>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</si>
  <si>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</si>
  <si>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</si>
  <si>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</si>
  <si>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</si>
  <si>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</si>
  <si>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</si>
  <si>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</si>
  <si>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</si>
  <si>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</si>
  <si>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</si>
  <si>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</si>
  <si>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</si>
  <si>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</si>
  <si>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</si>
  <si>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</si>
  <si>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</si>
  <si>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</si>
  <si>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</si>
  <si>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</si>
  <si>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</si>
  <si>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</si>
  <si>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</si>
  <si>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</si>
  <si>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</si>
  <si>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</si>
  <si>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</si>
  <si>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</si>
  <si>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</si>
  <si>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</si>
  <si>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</si>
  <si>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</si>
  <si>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</si>
  <si>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</si>
  <si>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</si>
  <si>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</si>
  <si>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</si>
  <si>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</si>
  <si>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</si>
  <si>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</si>
  <si>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</si>
  <si>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</si>
  <si>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</si>
  <si>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</si>
  <si>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</si>
  <si>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</si>
  <si>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</si>
  <si>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</si>
  <si>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</si>
  <si>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</si>
  <si>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</si>
  <si>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</si>
  <si>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</si>
  <si>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</si>
  <si>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</si>
  <si>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</si>
  <si>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</si>
  <si>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</si>
  <si>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</si>
  <si>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</si>
  <si>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</si>
  <si>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</si>
  <si>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</si>
  <si>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</si>
  <si>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</si>
  <si>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</si>
  <si>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</si>
  <si>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</si>
  <si>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</si>
  <si>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</si>
  <si>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</si>
  <si>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</si>
  <si>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</si>
  <si>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</si>
  <si>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</si>
  <si>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</si>
  <si>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</si>
  <si>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</si>
  <si>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</si>
  <si>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</si>
  <si>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</si>
  <si>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</si>
  <si>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</si>
  <si>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</si>
  <si>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</si>
  <si>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</si>
  <si>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</si>
  <si>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</si>
  <si>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</si>
  <si>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</si>
  <si>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</si>
  <si>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</si>
  <si>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</si>
  <si>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</si>
  <si>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</si>
  <si>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</si>
  <si>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</si>
  <si>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</si>
  <si>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</si>
  <si>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</si>
  <si>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</si>
  <si>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</si>
  <si>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</si>
  <si>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</si>
  <si>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</si>
  <si>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</si>
  <si>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</si>
  <si>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</si>
  <si>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</si>
  <si>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</si>
  <si>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</si>
  <si>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</si>
  <si>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</si>
  <si>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</si>
  <si>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</si>
  <si>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</si>
  <si>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</si>
  <si>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</si>
  <si>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</si>
  <si>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</si>
  <si>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</si>
  <si>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</si>
  <si>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</si>
  <si>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</si>
  <si>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</si>
  <si>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</si>
  <si>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</si>
  <si>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</si>
  <si>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</si>
  <si>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</si>
  <si>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</si>
  <si>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</si>
  <si>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</si>
  <si>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</si>
  <si>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</si>
  <si>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</si>
  <si>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</si>
  <si>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</si>
  <si>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</si>
  <si>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</si>
  <si>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</si>
  <si>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</si>
  <si>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</si>
  <si>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</si>
  <si>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</si>
  <si>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</si>
  <si>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</si>
  <si>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</si>
  <si>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</si>
  <si>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</si>
  <si>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</si>
  <si>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</si>
  <si>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</si>
  <si>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</si>
  <si>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</si>
  <si>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</si>
  <si>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</si>
  <si>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</si>
  <si>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</si>
  <si>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</si>
  <si>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</si>
  <si>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</si>
  <si>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</si>
  <si>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</si>
  <si>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</si>
  <si>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</si>
  <si>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</si>
  <si>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</si>
  <si>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</si>
  <si>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</si>
  <si>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</si>
  <si>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</si>
  <si>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</si>
  <si>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</si>
  <si>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</si>
  <si>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</si>
  <si>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</si>
  <si>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</si>
  <si>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</si>
  <si>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</si>
  <si>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</si>
  <si>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</si>
  <si>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</si>
  <si>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</si>
  <si>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</si>
  <si>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</si>
  <si>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</si>
  <si>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</si>
  <si>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</si>
  <si>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</si>
  <si>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</si>
  <si>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</si>
  <si>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</si>
  <si>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</si>
  <si>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</si>
  <si>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</si>
  <si>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</si>
  <si>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</si>
  <si>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</si>
  <si>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</si>
  <si>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</si>
  <si>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</si>
  <si>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</si>
  <si>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</si>
  <si>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</si>
  <si>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</si>
  <si>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</si>
  <si>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</si>
  <si>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</si>
  <si>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</si>
  <si>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</si>
  <si>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</si>
  <si>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</si>
  <si>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</si>
  <si>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</si>
  <si>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</si>
  <si>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</si>
  <si>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</si>
  <si>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</si>
  <si>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</si>
  <si>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</si>
  <si>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</si>
  <si>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</si>
  <si>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</si>
  <si>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</si>
  <si>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</si>
  <si>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</si>
  <si>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</si>
  <si>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</si>
  <si>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</si>
  <si>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</si>
  <si>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</si>
  <si>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</si>
  <si>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</si>
  <si>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</si>
  <si>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</si>
  <si>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</si>
  <si>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</si>
  <si>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</si>
  <si>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</si>
  <si>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</si>
  <si>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</si>
  <si>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</si>
  <si>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</si>
  <si>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</si>
  <si>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</si>
  <si>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</si>
  <si>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</si>
  <si>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</si>
  <si>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</si>
  <si>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</si>
  <si>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</si>
  <si>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</si>
  <si>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</si>
  <si>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</si>
  <si>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</si>
  <si>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</si>
  <si>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</si>
  <si>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</si>
  <si>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</si>
  <si>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</si>
  <si>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</si>
  <si>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</si>
  <si>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</si>
  <si>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</si>
  <si>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</si>
  <si>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</si>
  <si>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</si>
  <si>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</si>
  <si>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</si>
  <si>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</si>
  <si>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</si>
  <si>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</si>
  <si>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</si>
  <si>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</si>
  <si>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</si>
  <si>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</si>
  <si>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</si>
  <si>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</si>
  <si>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</si>
  <si>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</si>
  <si>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</si>
  <si>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</si>
  <si>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</si>
  <si>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</si>
  <si>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</si>
  <si>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</si>
  <si>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</si>
  <si>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</si>
  <si>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</si>
  <si>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</si>
  <si>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</si>
  <si>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</si>
  <si>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</si>
  <si>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</si>
  <si>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</si>
  <si>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</si>
  <si>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</si>
  <si>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</si>
  <si>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</si>
  <si>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</si>
  <si>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</si>
  <si>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</si>
  <si>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</si>
  <si>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</si>
  <si>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</si>
  <si>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</si>
  <si>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</si>
  <si>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</si>
  <si>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</si>
  <si>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</si>
  <si>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</si>
  <si>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</si>
  <si>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</si>
  <si>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</si>
  <si>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</si>
  <si>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</si>
  <si>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</si>
  <si>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</si>
  <si>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</si>
  <si>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</si>
  <si>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</si>
  <si>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</si>
  <si>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</si>
  <si>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</si>
  <si>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</si>
  <si>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</si>
  <si>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</si>
  <si>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</si>
  <si>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</si>
  <si>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</si>
  <si>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</si>
  <si>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</si>
  <si>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</si>
  <si>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</si>
  <si>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</si>
  <si>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</si>
  <si>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</si>
  <si>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</si>
  <si>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</si>
  <si>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</si>
  <si>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</si>
  <si>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</si>
  <si>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</si>
  <si>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</si>
  <si>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</si>
  <si>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</si>
  <si>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</si>
  <si>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</si>
  <si>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</si>
  <si>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</si>
  <si>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</si>
  <si>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</si>
  <si>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</si>
  <si>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</si>
  <si>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</si>
  <si>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</si>
  <si>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</si>
  <si>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</si>
  <si>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</si>
  <si>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</si>
  <si>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</si>
  <si>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</si>
  <si>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</si>
  <si>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</si>
  <si>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</si>
  <si>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</si>
  <si>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</si>
  <si>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</si>
  <si>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</si>
  <si>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</si>
  <si>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</si>
  <si>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</si>
  <si>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</si>
  <si>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</si>
  <si>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</si>
  <si>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</si>
  <si>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</si>
  <si>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</si>
  <si>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</si>
  <si>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</si>
  <si>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</si>
  <si>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</si>
  <si>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</si>
  <si>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</si>
  <si>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</si>
  <si>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</si>
  <si>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</si>
  <si>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</si>
  <si>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</si>
  <si>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</si>
  <si>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</si>
  <si>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</si>
  <si>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</si>
  <si>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</si>
  <si>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</si>
  <si>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</si>
  <si>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</si>
  <si>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</si>
  <si>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</si>
  <si>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</si>
  <si>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</si>
  <si>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</si>
  <si>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</si>
  <si>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</si>
  <si>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</si>
  <si>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</si>
  <si>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</si>
  <si>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</si>
  <si>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</si>
  <si>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</si>
  <si>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</si>
  <si>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</si>
  <si>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</si>
  <si>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</si>
  <si>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</si>
  <si>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</si>
  <si>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</si>
  <si>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</si>
  <si>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</si>
  <si>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</si>
  <si>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</si>
  <si>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</si>
  <si>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</si>
  <si>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</si>
  <si>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</si>
  <si>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</si>
  <si>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</si>
  <si>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</si>
  <si>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</si>
  <si>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</si>
  <si>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</si>
  <si>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</si>
  <si>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</si>
  <si>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</si>
  <si>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</si>
  <si>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</si>
  <si>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</si>
  <si>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</si>
  <si>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</si>
  <si>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</si>
  <si>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</si>
  <si>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</si>
  <si>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</si>
  <si>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</si>
  <si>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</si>
  <si>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</si>
  <si>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</si>
  <si>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</si>
  <si>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</si>
  <si>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</si>
  <si>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</si>
  <si>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</si>
  <si>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</si>
  <si>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</si>
  <si>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</si>
  <si>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</si>
  <si>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</si>
  <si>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</si>
  <si>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</si>
  <si>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</si>
  <si>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</si>
  <si>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</si>
  <si>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</si>
  <si>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</si>
  <si>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</si>
  <si>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</si>
  <si>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</si>
  <si>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</si>
  <si>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</si>
  <si>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</si>
  <si>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</si>
  <si>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</si>
  <si>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</si>
  <si>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</si>
  <si>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</si>
  <si>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</si>
  <si>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</si>
  <si>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</si>
  <si>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</si>
  <si>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</si>
  <si>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</si>
  <si>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</si>
  <si>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</si>
  <si>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</si>
  <si>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</si>
  <si>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</si>
  <si>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</si>
  <si>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</si>
  <si>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</si>
  <si>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</si>
  <si>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</si>
  <si>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</si>
  <si>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</si>
  <si>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</si>
  <si>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</si>
  <si>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</si>
  <si>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</si>
  <si>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</si>
  <si>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</si>
  <si>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</si>
  <si>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</si>
  <si>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</si>
  <si>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</si>
  <si>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</si>
  <si>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</si>
  <si>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</si>
  <si>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</si>
  <si>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</si>
  <si>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</si>
  <si>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</si>
  <si>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</si>
  <si>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</si>
  <si>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</si>
  <si>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</si>
  <si>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</si>
  <si>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</si>
  <si>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</si>
  <si>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</si>
  <si>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</si>
  <si>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</si>
  <si>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</si>
  <si>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</si>
  <si>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</si>
  <si>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</si>
  <si>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</si>
  <si>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</si>
  <si>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</si>
  <si>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</si>
  <si>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</si>
  <si>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</si>
  <si>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</si>
  <si>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</si>
  <si>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</si>
  <si>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</si>
  <si>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</si>
  <si>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</si>
  <si>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</si>
  <si>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</si>
  <si>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</si>
  <si>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</si>
  <si>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</si>
  <si>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</si>
  <si>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</si>
  <si>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</si>
  <si>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</si>
  <si>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</si>
  <si>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</si>
  <si>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</si>
  <si>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</si>
  <si>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</si>
  <si>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</si>
  <si>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</si>
  <si>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</si>
  <si>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</si>
  <si>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</si>
  <si>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</si>
  <si>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</si>
  <si>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</si>
  <si>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</si>
  <si>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</si>
  <si>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</si>
  <si>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</si>
  <si>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</si>
  <si>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</si>
  <si>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</si>
  <si>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</si>
  <si>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</si>
  <si>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</si>
  <si>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</si>
  <si>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</si>
  <si>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</si>
  <si>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</si>
  <si>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</si>
  <si>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</si>
  <si>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</si>
  <si>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</si>
  <si>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</si>
  <si>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</si>
  <si>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</si>
  <si>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</si>
  <si>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</si>
  <si>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</si>
  <si>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</si>
  <si>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</si>
  <si>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</si>
  <si>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</si>
  <si>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</si>
  <si>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</si>
  <si>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</si>
  <si>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</si>
  <si>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</si>
  <si>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</si>
  <si>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</si>
  <si>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</si>
  <si>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</si>
  <si>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</si>
  <si>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</si>
  <si>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</si>
  <si>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</si>
  <si>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</si>
  <si>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</si>
  <si>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</si>
  <si>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</si>
  <si>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</si>
  <si>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</si>
  <si>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</si>
  <si>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</si>
  <si>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</si>
  <si>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</si>
  <si>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</si>
  <si>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</si>
  <si>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</si>
  <si>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</si>
  <si>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</si>
  <si>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</si>
  <si>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</si>
  <si>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</si>
  <si>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</si>
  <si>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</si>
  <si>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</si>
  <si>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</si>
  <si>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</si>
  <si>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</si>
  <si>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</si>
  <si>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</si>
  <si>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</si>
  <si>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</si>
  <si>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</si>
  <si>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</si>
  <si>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</si>
  <si>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</si>
  <si>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</si>
  <si>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</si>
  <si>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</si>
  <si>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</si>
  <si>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</si>
  <si>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</si>
  <si>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</si>
  <si>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</si>
  <si>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</si>
  <si>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</si>
  <si>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</si>
  <si>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</si>
  <si>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</si>
  <si>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</si>
  <si>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</si>
  <si>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</si>
  <si>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</si>
  <si>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</si>
  <si>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</si>
  <si>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</si>
  <si>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</si>
  <si>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</si>
  <si>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</si>
  <si>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</si>
  <si>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</si>
  <si>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</si>
  <si>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</si>
  <si>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</si>
  <si>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</si>
  <si>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</si>
  <si>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</si>
  <si>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</si>
  <si>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</si>
  <si>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</si>
  <si>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</si>
  <si>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</si>
  <si>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</si>
  <si>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</si>
  <si>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</si>
  <si>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</si>
  <si>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</si>
  <si>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</si>
  <si>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</si>
  <si>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</si>
  <si>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</si>
  <si>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</si>
  <si>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</si>
  <si>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</si>
  <si>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</si>
  <si>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</si>
  <si>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</si>
  <si>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</si>
  <si>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</si>
  <si>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</si>
  <si>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</si>
  <si>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</si>
  <si>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</si>
  <si>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</si>
  <si>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</si>
  <si>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</si>
  <si>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</si>
  <si>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</si>
  <si>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</si>
  <si>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</si>
  <si>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</si>
  <si>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</si>
  <si>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</si>
  <si>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</si>
  <si>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</si>
  <si>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</si>
  <si>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</si>
  <si>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</si>
  <si>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</si>
  <si>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</si>
  <si>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</si>
  <si>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</si>
  <si>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</si>
  <si>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</si>
  <si>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</si>
  <si>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</si>
  <si>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</si>
  <si>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</si>
  <si>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</si>
  <si>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</si>
  <si>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</si>
  <si>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</si>
  <si>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</si>
  <si>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</si>
  <si>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</si>
  <si>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</si>
  <si>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</si>
  <si>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</si>
  <si>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</si>
  <si>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</si>
  <si>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</si>
  <si>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</si>
  <si>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</si>
  <si>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</si>
  <si>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</si>
  <si>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</si>
  <si>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</si>
  <si>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</si>
  <si>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</si>
  <si>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</si>
  <si>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</si>
  <si>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</si>
  <si>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</si>
  <si>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</si>
  <si>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</si>
  <si>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</si>
  <si>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</si>
  <si>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</si>
  <si>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</si>
  <si>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</si>
  <si>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</si>
  <si>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</si>
  <si>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</si>
  <si>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</si>
  <si>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</si>
  <si>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</si>
  <si>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</si>
  <si>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</si>
  <si>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</si>
  <si>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</si>
  <si>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</si>
  <si>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</si>
  <si>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</si>
  <si>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</si>
  <si>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</si>
  <si>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</si>
  <si>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</si>
  <si>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</si>
  <si>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</si>
  <si>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</si>
  <si>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</si>
  <si>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</si>
  <si>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</si>
  <si>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</si>
  <si>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</si>
  <si>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</si>
  <si>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</si>
  <si>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</si>
  <si>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</si>
  <si>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</si>
  <si>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</si>
  <si>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</si>
  <si>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</si>
  <si>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</si>
  <si>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</si>
  <si>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</si>
  <si>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</si>
  <si>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</si>
  <si>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</si>
  <si>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</si>
  <si>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</si>
  <si>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</si>
  <si>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</si>
  <si>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</si>
  <si>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</si>
  <si>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</si>
  <si>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</si>
  <si>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</si>
  <si>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</si>
  <si>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</si>
  <si>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</si>
  <si>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</si>
  <si>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</si>
  <si>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</si>
  <si>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</si>
  <si>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</si>
  <si>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</si>
  <si>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</si>
  <si>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</si>
  <si>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</si>
  <si>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</si>
  <si>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</si>
  <si>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</si>
  <si>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</si>
  <si>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</si>
  <si>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</si>
  <si>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</si>
  <si>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</si>
  <si>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</si>
  <si>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</si>
  <si>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</si>
  <si>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</si>
  <si>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</si>
  <si>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</si>
  <si>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</si>
  <si>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</si>
  <si>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</si>
  <si>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</si>
  <si>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</si>
  <si>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</si>
  <si>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</si>
  <si>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</si>
  <si>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</si>
  <si>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</si>
  <si>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</si>
  <si>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</si>
  <si>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</si>
  <si>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</si>
  <si>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</si>
  <si>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</si>
  <si>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</si>
  <si>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</si>
  <si>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</si>
  <si>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</si>
  <si>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</si>
  <si>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</si>
  <si>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</si>
  <si>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</si>
  <si>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</si>
  <si>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</si>
  <si>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</si>
  <si>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</si>
  <si>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</si>
  <si>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</si>
  <si>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</si>
  <si>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</si>
  <si>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</si>
  <si>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</si>
  <si>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</si>
  <si>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</si>
  <si>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</si>
  <si>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</si>
  <si>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</si>
  <si>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</si>
  <si>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</si>
  <si>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</si>
  <si>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</si>
  <si>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</si>
  <si>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</si>
  <si>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</si>
  <si>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</si>
  <si>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</si>
  <si>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</si>
  <si>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</si>
  <si>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</si>
  <si>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</si>
  <si>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</si>
  <si>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</si>
  <si>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</si>
  <si>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</si>
  <si>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</si>
  <si>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</si>
  <si>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</si>
  <si>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</si>
  <si>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</si>
  <si>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</si>
  <si>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</si>
  <si>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</si>
  <si>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</si>
  <si>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</si>
  <si>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</si>
  <si>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</si>
  <si>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</si>
  <si>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</si>
  <si>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</si>
  <si>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</si>
  <si>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</si>
  <si>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</si>
  <si>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</si>
  <si>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</si>
  <si>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</si>
  <si>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</si>
  <si>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</si>
  <si>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</si>
  <si>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</si>
  <si>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</si>
  <si>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</si>
  <si>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</si>
  <si>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</si>
  <si>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</si>
  <si>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</si>
  <si>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</si>
  <si>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</si>
  <si>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</si>
  <si>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</si>
  <si>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</si>
  <si>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</si>
  <si>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</si>
  <si>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</si>
  <si>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</si>
  <si>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</si>
  <si>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</si>
  <si>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</si>
  <si>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</si>
  <si>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</si>
  <si>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</si>
  <si>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</si>
  <si>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</si>
  <si>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</si>
  <si>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</si>
  <si>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</si>
  <si>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</si>
  <si>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</si>
  <si>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</si>
  <si>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</si>
  <si>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</si>
  <si>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</si>
  <si>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</si>
  <si>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</si>
  <si>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</si>
  <si>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</si>
  <si>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</si>
  <si>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</si>
  <si>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</si>
  <si>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</si>
  <si>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</si>
  <si>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</si>
  <si>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</si>
  <si>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</si>
  <si>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</si>
  <si>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</si>
  <si>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</si>
  <si>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</si>
  <si>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</si>
  <si>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</si>
  <si>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</si>
  <si>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</si>
  <si>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</si>
  <si>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</si>
  <si>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</si>
  <si>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</si>
  <si>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</si>
  <si>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</si>
  <si>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</si>
  <si>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</si>
  <si>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</si>
  <si>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</si>
  <si>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</si>
  <si>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</si>
  <si>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</si>
  <si>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</si>
  <si>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</si>
  <si>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</si>
  <si>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</si>
  <si>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</si>
  <si>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</si>
  <si>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</si>
  <si>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</si>
  <si>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</si>
  <si>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</si>
  <si>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</si>
  <si>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</si>
  <si>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</si>
  <si>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</si>
  <si>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</si>
  <si>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</si>
  <si>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</si>
  <si>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</si>
  <si>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</si>
  <si>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</si>
  <si>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</si>
  <si>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</si>
  <si>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</si>
  <si>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</si>
  <si>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</si>
  <si>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</si>
  <si>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</si>
  <si>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</si>
  <si>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</si>
  <si>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</si>
  <si>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</si>
  <si>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</si>
  <si>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</si>
  <si>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</si>
  <si>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</si>
  <si>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</si>
  <si>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</si>
  <si>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</si>
  <si>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</si>
  <si>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</si>
  <si>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</si>
  <si>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</si>
  <si>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</si>
  <si>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</si>
  <si>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</si>
  <si>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</si>
  <si>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</si>
  <si>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</si>
  <si>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</si>
  <si>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</si>
  <si>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</si>
  <si>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</si>
  <si>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</si>
  <si>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</si>
  <si>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</si>
  <si>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</si>
  <si>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</si>
  <si>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</si>
  <si>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</si>
  <si>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</si>
  <si>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</si>
  <si>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</si>
  <si>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</si>
  <si>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</si>
  <si>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</si>
  <si>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</si>
  <si>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</si>
  <si>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</si>
  <si>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</si>
  <si>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</si>
  <si>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</si>
  <si>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</si>
  <si>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</si>
  <si>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</si>
  <si>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</si>
  <si>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</si>
  <si>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</si>
  <si>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</si>
  <si>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</si>
  <si>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</si>
  <si>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</si>
  <si>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</si>
  <si>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</si>
  <si>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</si>
  <si>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</si>
  <si>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</si>
  <si>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</si>
  <si>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</si>
  <si>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</si>
  <si>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</si>
  <si>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</si>
  <si>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</si>
  <si>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</si>
  <si>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</si>
  <si>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</si>
  <si>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</si>
  <si>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</si>
  <si>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</si>
  <si>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</si>
  <si>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</si>
  <si>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</si>
  <si>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</si>
  <si>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</si>
  <si>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</si>
  <si>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</si>
  <si>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</si>
  <si>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</si>
  <si>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</si>
  <si>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</si>
  <si>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</si>
  <si>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</si>
  <si>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</si>
  <si>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</si>
  <si>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</si>
  <si>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</si>
  <si>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</si>
  <si>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</si>
  <si>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</si>
  <si>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</si>
  <si>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</si>
  <si>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</si>
  <si>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</si>
  <si>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</si>
  <si>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</si>
  <si>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</si>
  <si>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</si>
  <si>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</si>
  <si>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</si>
  <si>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</si>
  <si>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</si>
  <si>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</si>
  <si>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</si>
  <si>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</si>
  <si>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</si>
  <si>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</si>
  <si>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</si>
  <si>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</si>
  <si>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</si>
  <si>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</si>
  <si>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</si>
  <si>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</si>
  <si>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</si>
  <si>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</si>
  <si>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</si>
  <si>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</si>
  <si>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</si>
  <si>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</si>
  <si>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</si>
  <si>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</si>
  <si>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</si>
  <si>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</si>
  <si>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</si>
  <si>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</si>
  <si>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</si>
  <si>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</si>
  <si>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</si>
  <si>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</si>
  <si>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</si>
  <si>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</si>
  <si>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</si>
  <si>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</si>
  <si>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</si>
  <si>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</si>
  <si>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</si>
  <si>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</si>
  <si>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</si>
  <si>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</si>
  <si>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</si>
  <si>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</si>
  <si>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</si>
  <si>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</si>
  <si>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</si>
  <si>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</si>
  <si>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</si>
  <si>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</si>
  <si>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</si>
  <si>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</si>
  <si>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</si>
  <si>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</si>
  <si>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</si>
  <si>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</si>
  <si>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</si>
  <si>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</si>
  <si>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</si>
  <si>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</si>
  <si>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</si>
  <si>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</si>
  <si>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</si>
  <si>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</si>
  <si>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</si>
  <si>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</si>
  <si>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</si>
  <si>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</si>
  <si>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</si>
  <si>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</si>
  <si>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</si>
  <si>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</si>
  <si>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</si>
  <si>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</si>
  <si>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</si>
  <si>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</si>
  <si>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</si>
  <si>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</si>
  <si>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</si>
  <si>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</si>
  <si>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</si>
  <si>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</si>
  <si>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</si>
  <si>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</si>
  <si>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</si>
  <si>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</si>
  <si>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</si>
  <si>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</si>
  <si>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</si>
  <si>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</si>
  <si>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</si>
  <si>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</si>
  <si>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</si>
  <si>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</si>
  <si>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</si>
  <si>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</si>
  <si>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</si>
  <si>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</si>
  <si>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</si>
  <si>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</si>
  <si>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</si>
  <si>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</si>
  <si>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</si>
  <si>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</si>
  <si>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</si>
  <si>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</si>
  <si>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</si>
  <si>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</si>
  <si>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</si>
  <si>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</si>
  <si>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</si>
  <si>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</si>
  <si>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</si>
  <si>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</si>
  <si>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</si>
  <si>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</si>
  <si>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</si>
  <si>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</si>
  <si>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</si>
  <si>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</si>
  <si>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</si>
  <si>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</si>
  <si>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</si>
  <si>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</si>
  <si>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</si>
  <si>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</si>
  <si>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</si>
  <si>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</si>
  <si>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</si>
  <si>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</si>
  <si>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</si>
  <si>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</si>
  <si>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</si>
  <si>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</si>
  <si>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</si>
  <si>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</si>
  <si>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</si>
  <si>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</si>
  <si>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</si>
  <si>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</si>
  <si>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</si>
  <si>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</si>
  <si>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</si>
  <si>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</si>
  <si>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</si>
  <si>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</si>
  <si>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</si>
  <si>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</si>
  <si>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</si>
  <si>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</si>
  <si>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</si>
  <si>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</si>
  <si>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</si>
  <si>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</si>
  <si>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</si>
  <si>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</si>
  <si>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</si>
  <si>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</si>
  <si>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</si>
  <si>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</si>
  <si>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</si>
  <si>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</si>
  <si>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</si>
  <si>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</si>
  <si>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</si>
  <si>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</si>
  <si>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</si>
  <si>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</si>
  <si>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</si>
  <si>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</si>
  <si>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</si>
  <si>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</si>
  <si>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</si>
  <si>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</si>
  <si>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</si>
  <si>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</si>
  <si>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</si>
  <si>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</si>
  <si>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</si>
  <si>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</si>
  <si>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</si>
  <si>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</si>
  <si>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</si>
  <si>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</si>
  <si>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</si>
  <si>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</si>
  <si>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</si>
  <si>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</si>
  <si>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</si>
  <si>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</si>
  <si>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</si>
  <si>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</si>
  <si>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</si>
  <si>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</si>
  <si>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</si>
  <si>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</si>
  <si>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</si>
  <si>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</si>
  <si>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</si>
  <si>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</si>
  <si>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</si>
  <si>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</si>
  <si>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</si>
  <si>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</si>
  <si>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</si>
  <si>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</si>
  <si>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</si>
  <si>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</si>
  <si>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</si>
  <si>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</si>
  <si>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</si>
  <si>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</si>
  <si>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</si>
  <si>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</si>
  <si>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</si>
  <si>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</si>
  <si>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</si>
  <si>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</si>
  <si>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</si>
  <si>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</si>
  <si>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</si>
  <si>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</si>
  <si>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</si>
  <si>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</si>
  <si>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</si>
  <si>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</si>
  <si>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</si>
  <si>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</si>
  <si>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</si>
  <si>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</si>
  <si>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</si>
  <si>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</si>
  <si>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</si>
  <si>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</si>
  <si>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</si>
  <si>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</si>
  <si>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</si>
  <si>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</si>
  <si>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</si>
  <si>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</si>
  <si>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</si>
  <si>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</si>
  <si>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</si>
  <si>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</si>
  <si>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</si>
  <si>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</si>
  <si>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</si>
  <si>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</si>
  <si>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</si>
  <si>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</si>
  <si>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</si>
  <si>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</si>
  <si>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</si>
  <si>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</si>
  <si>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</si>
  <si>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</si>
  <si>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</si>
  <si>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</si>
  <si>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</si>
  <si>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</si>
  <si>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</si>
  <si>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</si>
  <si>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</si>
  <si>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</si>
  <si>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</si>
  <si>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</si>
  <si>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</si>
  <si>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</si>
  <si>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</si>
  <si>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</si>
  <si>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</si>
  <si>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</si>
  <si>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</si>
  <si>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</si>
  <si>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</si>
  <si>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</si>
  <si>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</si>
  <si>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</si>
  <si>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</si>
  <si>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</si>
  <si>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</si>
  <si>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</si>
  <si>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</si>
  <si>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</si>
  <si>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</si>
  <si>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</si>
  <si>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</si>
  <si>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</si>
  <si>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</si>
  <si>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</si>
  <si>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</si>
  <si>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</si>
  <si>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</si>
  <si>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</si>
  <si>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</si>
  <si>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</si>
  <si>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</si>
  <si>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</si>
  <si>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</si>
  <si>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</si>
  <si>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</si>
  <si>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</si>
  <si>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</si>
  <si>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</si>
  <si>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</si>
  <si>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</si>
  <si>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</si>
  <si>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</si>
  <si>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</si>
  <si>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</si>
  <si>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</si>
  <si>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</si>
  <si>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</si>
  <si>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</si>
  <si>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</si>
  <si>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</si>
  <si>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</si>
  <si>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</si>
  <si>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</si>
  <si>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</si>
  <si>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</si>
  <si>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</si>
  <si>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</si>
  <si>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</si>
  <si>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</si>
  <si>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</si>
  <si>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</si>
  <si>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</si>
  <si>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</si>
  <si>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</si>
  <si>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</si>
  <si>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</si>
  <si>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</si>
  <si>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</si>
  <si>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</si>
  <si>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</si>
  <si>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</si>
  <si>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</si>
  <si>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</si>
  <si>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</si>
  <si>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</si>
  <si>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</si>
  <si>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</si>
  <si>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</si>
  <si>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</si>
  <si>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</si>
  <si>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</si>
  <si>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</si>
  <si>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</si>
  <si>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</si>
  <si>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</si>
  <si>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</si>
  <si>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</si>
  <si>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</si>
  <si>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</si>
  <si>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</si>
  <si>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</si>
  <si>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</si>
  <si>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</si>
  <si>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</si>
  <si>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</si>
  <si>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</si>
  <si>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</si>
  <si>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</si>
  <si>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</si>
  <si>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</si>
  <si>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</si>
  <si>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</si>
  <si>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</si>
  <si>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</si>
  <si>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</si>
  <si>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</si>
  <si>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</si>
  <si>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</si>
  <si>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</si>
  <si>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</si>
  <si>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</si>
  <si>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</si>
  <si>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</si>
  <si>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</si>
  <si>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</si>
  <si>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</si>
  <si>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</si>
  <si>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</si>
  <si>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</si>
  <si>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</si>
  <si>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</si>
  <si>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</si>
  <si>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</si>
  <si>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</si>
  <si>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</si>
  <si>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</si>
  <si>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</si>
  <si>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</si>
  <si>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</si>
  <si>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</si>
  <si>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</si>
  <si>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</si>
  <si>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</si>
  <si>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</si>
  <si>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</si>
  <si>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</si>
  <si>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</si>
  <si>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</si>
  <si>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</si>
  <si>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</si>
  <si>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</si>
  <si>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</si>
  <si>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</si>
  <si>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</si>
  <si>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</si>
  <si>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</si>
  <si>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</si>
  <si>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</si>
  <si>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</si>
  <si>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</si>
  <si>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</si>
  <si>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</si>
  <si>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</si>
  <si>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</si>
  <si>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</si>
  <si>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</si>
  <si>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</si>
  <si>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</si>
  <si>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</si>
  <si>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</si>
  <si>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</si>
  <si>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</si>
  <si>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</si>
  <si>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</si>
  <si>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</si>
  <si>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</si>
  <si>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</si>
  <si>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</si>
  <si>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</si>
  <si>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</si>
  <si>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</si>
  <si>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</si>
  <si>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</si>
  <si>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</si>
  <si>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</si>
  <si>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</si>
  <si>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</si>
  <si>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</si>
  <si>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</si>
  <si>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</si>
  <si>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</si>
  <si>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</si>
  <si>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</si>
  <si>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</si>
  <si>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</si>
  <si>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</si>
  <si>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</si>
  <si>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</si>
  <si>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</si>
  <si>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</si>
  <si>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</si>
  <si>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</si>
  <si>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</si>
  <si>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</si>
  <si>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</si>
  <si>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</si>
  <si>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</si>
  <si>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</si>
  <si>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</si>
  <si>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</si>
  <si>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</si>
  <si>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</si>
  <si>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</si>
  <si>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</si>
  <si>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</si>
  <si>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</si>
  <si>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</si>
  <si>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</si>
  <si>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</si>
  <si>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</si>
  <si>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</si>
  <si>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</si>
  <si>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</si>
  <si>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</si>
  <si>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</si>
  <si>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</si>
  <si>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</si>
  <si>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</si>
  <si>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</si>
  <si>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</si>
  <si>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</si>
  <si>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</si>
  <si>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</si>
  <si>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</si>
  <si>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</si>
  <si>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</si>
  <si>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</si>
  <si>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</si>
  <si>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</si>
  <si>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</si>
  <si>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</si>
  <si>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</si>
  <si>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</si>
  <si>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</si>
  <si>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</si>
  <si>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</si>
  <si>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</si>
  <si>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</si>
  <si>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</si>
  <si>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</si>
  <si>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</si>
  <si>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</si>
  <si>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</si>
  <si>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</si>
  <si>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</si>
  <si>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</si>
  <si>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</si>
  <si>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</si>
  <si>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</si>
  <si>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</si>
  <si>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</si>
  <si>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</si>
  <si>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</si>
  <si>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</si>
  <si>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</si>
  <si>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</si>
  <si>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</si>
  <si>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</si>
  <si>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</si>
  <si>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</si>
  <si>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</si>
  <si>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</si>
  <si>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</si>
  <si>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</si>
  <si>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</si>
  <si>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</si>
  <si>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</si>
  <si>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</si>
  <si>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</si>
  <si>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</si>
  <si>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</si>
  <si>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</si>
  <si>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</si>
  <si>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</si>
  <si>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</si>
  <si>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</si>
  <si>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</si>
  <si>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</si>
  <si>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</si>
  <si>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</si>
  <si>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</si>
  <si>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</si>
  <si>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</si>
  <si>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</si>
  <si>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</si>
  <si>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</si>
  <si>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</si>
  <si>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</si>
  <si>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</si>
  <si>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</si>
  <si>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</si>
  <si>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</si>
  <si>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</si>
  <si>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</si>
  <si>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</si>
  <si>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</si>
  <si>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</si>
  <si>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</si>
  <si>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</si>
  <si>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</si>
  <si>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</si>
  <si>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</si>
  <si>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</si>
  <si>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</si>
  <si>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</si>
  <si>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</si>
  <si>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</si>
  <si>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</si>
  <si>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</si>
  <si>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</si>
  <si>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</si>
  <si>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</si>
  <si>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</si>
  <si>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</si>
  <si>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</si>
  <si>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</si>
  <si>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</si>
  <si>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</si>
  <si>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</si>
  <si>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</si>
  <si>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</si>
  <si>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</si>
  <si>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</si>
  <si>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</si>
  <si>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</si>
  <si>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</si>
  <si>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</si>
  <si>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</si>
  <si>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</si>
  <si>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</si>
  <si>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</si>
  <si>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</si>
  <si>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</si>
  <si>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</si>
  <si>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</si>
  <si>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</si>
  <si>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</si>
  <si>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</si>
  <si>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</si>
  <si>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</si>
  <si>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</si>
  <si>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</si>
  <si>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</si>
  <si>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</si>
  <si>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</si>
  <si>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</si>
  <si>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</si>
  <si>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</si>
  <si>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</si>
  <si>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</si>
  <si>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</si>
  <si>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</si>
  <si>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</si>
  <si>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</si>
  <si>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</si>
  <si>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</si>
  <si>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</si>
  <si>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</si>
  <si>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</si>
  <si>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</si>
  <si>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</si>
  <si>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</si>
  <si>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</si>
  <si>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</si>
  <si>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</si>
  <si>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</si>
  <si>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</si>
  <si>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</si>
  <si>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</si>
  <si>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</si>
  <si>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</si>
  <si>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</si>
  <si>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</si>
  <si>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</si>
  <si>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</si>
  <si>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</si>
  <si>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</si>
  <si>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</si>
  <si>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</si>
  <si>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</si>
  <si>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</si>
  <si>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</si>
  <si>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</si>
  <si>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</si>
  <si>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</si>
  <si>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</si>
  <si>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</si>
  <si>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</si>
  <si>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</si>
  <si>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</si>
  <si>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</si>
  <si>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</si>
  <si>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</si>
  <si>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</si>
  <si>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</si>
  <si>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</si>
  <si>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</si>
  <si>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</si>
  <si>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</si>
  <si>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</si>
  <si>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</si>
  <si>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</si>
  <si>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</si>
  <si>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</si>
  <si>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</si>
  <si>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</si>
  <si>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</si>
  <si>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</si>
  <si>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</si>
  <si>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</si>
  <si>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</si>
  <si>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</si>
  <si>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</si>
  <si>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</si>
  <si>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</si>
  <si>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</si>
  <si>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</si>
  <si>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</si>
  <si>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</si>
  <si>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</si>
  <si>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</si>
  <si>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</si>
  <si>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</si>
  <si>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</si>
  <si>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</si>
  <si>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</si>
  <si>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</si>
  <si>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</si>
  <si>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</si>
  <si>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</si>
  <si>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</si>
  <si>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</si>
  <si>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</si>
  <si>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</si>
  <si>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</si>
  <si>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</si>
  <si>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</si>
  <si>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</si>
  <si>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</si>
  <si>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</si>
  <si>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</si>
  <si>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</si>
  <si>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</si>
  <si>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</si>
  <si>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</si>
  <si>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</si>
  <si>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</si>
  <si>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</si>
  <si>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</si>
  <si>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</si>
  <si>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</si>
  <si>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</si>
  <si>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</si>
  <si>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</si>
  <si>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</si>
  <si>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</si>
  <si>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</si>
  <si>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</si>
  <si>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</si>
  <si>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</si>
  <si>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</si>
  <si>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</si>
  <si>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</si>
  <si>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</si>
  <si>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</si>
  <si>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</si>
  <si>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</si>
  <si>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</si>
  <si>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</si>
  <si>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</si>
  <si>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</si>
  <si>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</si>
  <si>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</si>
  <si>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</si>
  <si>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</si>
  <si>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</si>
  <si>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</si>
  <si>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</si>
  <si>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</si>
  <si>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</si>
  <si>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</si>
  <si>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</si>
  <si>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</si>
  <si>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</si>
  <si>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</si>
  <si>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</si>
  <si>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</si>
  <si>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</si>
  <si>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</si>
  <si>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</si>
  <si>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</si>
  <si>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</si>
  <si>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</si>
  <si>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</si>
  <si>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</si>
  <si>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</si>
  <si>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</si>
  <si>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</si>
  <si>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</si>
  <si>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</si>
  <si>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</si>
  <si>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</si>
  <si>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</si>
  <si>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</si>
  <si>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</si>
  <si>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</si>
  <si>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</si>
  <si>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</si>
  <si>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</si>
  <si>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</si>
  <si>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</si>
  <si>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</si>
  <si>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</si>
  <si>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</si>
  <si>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</si>
  <si>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</si>
  <si>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</si>
  <si>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</si>
  <si>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</si>
  <si>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</si>
  <si>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</si>
  <si>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</si>
  <si>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</si>
  <si>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</si>
  <si>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</si>
  <si>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</si>
  <si>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</si>
  <si>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</si>
  <si>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</si>
  <si>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</si>
  <si>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</si>
  <si>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</si>
  <si>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</si>
  <si>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</si>
  <si>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</si>
  <si>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</si>
  <si>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</si>
  <si>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</si>
  <si>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</si>
  <si>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</si>
  <si>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</si>
  <si>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</si>
  <si>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</si>
  <si>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</si>
  <si>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</si>
  <si>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</si>
  <si>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</si>
  <si>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</si>
  <si>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</si>
  <si>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</si>
  <si>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</si>
  <si>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</si>
  <si>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</si>
  <si>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</si>
  <si>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</si>
  <si>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</si>
  <si>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</si>
  <si>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</si>
  <si>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</si>
  <si>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</si>
  <si>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</si>
  <si>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</si>
  <si>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</si>
  <si>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</si>
  <si>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</si>
  <si>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</si>
  <si>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</si>
  <si>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</si>
  <si>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</si>
  <si>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</si>
  <si>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</si>
  <si>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</si>
  <si>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</si>
  <si>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</si>
  <si>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</si>
  <si>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</si>
  <si>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</si>
  <si>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</si>
  <si>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</si>
  <si>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</si>
  <si>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</si>
  <si>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</si>
  <si>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</si>
  <si>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</si>
  <si>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</si>
  <si>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</si>
  <si>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</si>
  <si>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</si>
  <si>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</si>
  <si>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</si>
  <si>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</si>
  <si>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</si>
  <si>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</si>
  <si>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</si>
  <si>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</si>
  <si>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</si>
  <si>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</si>
  <si>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</si>
  <si>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</si>
  <si>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</si>
  <si>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</si>
  <si>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</si>
  <si>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</si>
  <si>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</si>
  <si>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</si>
  <si>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</si>
  <si>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</si>
  <si>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</si>
  <si>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</si>
  <si>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</si>
  <si>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</si>
  <si>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</si>
  <si>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</si>
  <si>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</si>
  <si>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</si>
  <si>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</si>
  <si>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</si>
  <si>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</si>
  <si>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</si>
  <si>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</si>
  <si>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</si>
  <si>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</si>
  <si>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</si>
  <si>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</si>
  <si>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</si>
  <si>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</si>
  <si>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</si>
  <si>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</si>
  <si>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</si>
  <si>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</si>
  <si>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</si>
  <si>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</si>
  <si>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</si>
  <si>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</si>
  <si>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</si>
  <si>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</si>
  <si>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</si>
  <si>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</si>
  <si>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</si>
  <si>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</si>
  <si>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</si>
  <si>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</si>
  <si>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</si>
  <si>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</si>
  <si>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</si>
  <si>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</si>
  <si>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</si>
  <si>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</si>
  <si>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</si>
  <si>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</si>
  <si>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</si>
  <si>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</si>
  <si>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</si>
  <si>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</si>
  <si>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</si>
  <si>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</si>
  <si>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</si>
  <si>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</si>
  <si>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</si>
  <si>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</si>
  <si>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</si>
  <si>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</si>
  <si>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</si>
  <si>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</si>
  <si>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</si>
  <si>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</si>
  <si>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</si>
  <si>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</si>
  <si>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</si>
  <si>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</si>
  <si>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</si>
  <si>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</si>
  <si>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</si>
  <si>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</si>
  <si>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</si>
  <si>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</si>
  <si>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</si>
  <si>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</si>
  <si>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</si>
  <si>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</si>
  <si>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</si>
  <si>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</si>
  <si>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</si>
  <si>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</si>
  <si>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</si>
  <si>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</si>
  <si>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</si>
  <si>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</si>
  <si>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</si>
  <si>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</si>
  <si>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</si>
  <si>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</si>
  <si>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</si>
  <si>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</si>
  <si>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</si>
  <si>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</si>
  <si>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</si>
  <si>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</si>
  <si>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</si>
  <si>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</si>
  <si>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</si>
  <si>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</si>
  <si>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</si>
  <si>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</si>
  <si>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</si>
  <si>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</si>
  <si>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</si>
  <si>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</si>
  <si>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</si>
  <si>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</si>
  <si>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</si>
  <si>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</si>
  <si>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</si>
  <si>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</si>
  <si>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</si>
  <si>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</si>
  <si>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</si>
  <si>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</si>
  <si>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</si>
  <si>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</si>
  <si>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</si>
  <si>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</si>
  <si>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</si>
  <si>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</si>
  <si>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</si>
  <si>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</si>
  <si>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</si>
  <si>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</si>
  <si>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</si>
  <si>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</si>
  <si>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</si>
  <si>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</si>
  <si>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</si>
  <si>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</si>
  <si>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</si>
  <si>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</si>
  <si>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</si>
  <si>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</si>
  <si>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</si>
  <si>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</si>
  <si>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</si>
  <si>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</si>
  <si>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</si>
  <si>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</si>
  <si>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</si>
  <si>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</si>
  <si>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</si>
  <si>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</si>
  <si>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</si>
  <si>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</si>
  <si>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</si>
  <si>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</si>
  <si>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</si>
  <si>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</si>
  <si>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</si>
  <si>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</si>
  <si>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</si>
  <si>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</si>
  <si>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</si>
  <si>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</si>
  <si>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</si>
  <si>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</si>
  <si>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</si>
  <si>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</si>
  <si>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</si>
  <si>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</si>
  <si>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</si>
  <si>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</si>
  <si>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</si>
  <si>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</si>
  <si>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</si>
  <si>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</si>
  <si>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</si>
  <si>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</si>
  <si>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</si>
  <si>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</si>
  <si>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</si>
  <si>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</si>
  <si>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</si>
  <si>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</si>
  <si>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</si>
  <si>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</si>
  <si>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</si>
  <si>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</si>
  <si>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</si>
  <si>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</si>
  <si>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</si>
  <si>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</si>
  <si>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</si>
  <si>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</si>
  <si>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</si>
  <si>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</si>
  <si>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</si>
  <si>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</si>
  <si>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</si>
  <si>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</si>
  <si>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</si>
  <si>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</si>
  <si>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</si>
  <si>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</si>
  <si>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</si>
  <si>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</si>
  <si>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</si>
  <si>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</si>
  <si>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</si>
  <si>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</si>
  <si>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</si>
  <si>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</si>
  <si>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</si>
  <si>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</si>
  <si>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</si>
  <si>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</si>
  <si>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</si>
  <si>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</si>
  <si>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</si>
  <si>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</si>
  <si>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</si>
  <si>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</si>
  <si>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</si>
  <si>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</si>
  <si>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</si>
  <si>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</si>
  <si>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</si>
  <si>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</si>
  <si>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</si>
  <si>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</si>
  <si>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</si>
  <si>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</si>
  <si>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</si>
  <si>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</si>
  <si>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</si>
  <si>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</si>
  <si>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</si>
  <si>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</si>
  <si>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</si>
  <si>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</si>
  <si>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</si>
  <si>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</si>
  <si>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</si>
  <si>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</si>
  <si>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</si>
  <si>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</si>
  <si>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</si>
  <si>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</si>
  <si>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</si>
  <si>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</si>
  <si>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</si>
  <si>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</si>
  <si>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</si>
  <si>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</si>
  <si>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</si>
  <si>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</si>
  <si>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</si>
  <si>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</si>
  <si>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</si>
  <si>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</si>
  <si>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</si>
  <si>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</si>
  <si>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</si>
  <si>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</si>
  <si>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</si>
  <si>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</si>
  <si>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</si>
  <si>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</si>
  <si>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</si>
  <si>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</si>
  <si>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</si>
  <si>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</si>
  <si>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</si>
  <si>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</si>
  <si>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</si>
  <si>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</si>
  <si>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</si>
  <si>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</si>
  <si>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</si>
  <si>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</si>
  <si>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</si>
  <si>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</si>
  <si>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</si>
  <si>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</si>
  <si>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</si>
  <si>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</si>
  <si>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</si>
  <si>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</si>
  <si>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</si>
  <si>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</si>
  <si>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</si>
  <si>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</si>
  <si>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</si>
  <si>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</si>
  <si>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</si>
  <si>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</si>
  <si>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</si>
  <si>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</si>
  <si>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</si>
  <si>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</si>
  <si>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</si>
  <si>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</si>
  <si>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</si>
  <si>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</si>
  <si>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</si>
  <si>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</si>
  <si>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</si>
  <si>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</si>
  <si>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</si>
  <si>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</si>
  <si>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</si>
  <si>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</si>
  <si>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</si>
  <si>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</si>
  <si>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</si>
  <si>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</si>
  <si>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</si>
  <si>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</si>
  <si>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</si>
  <si>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</si>
  <si>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</si>
  <si>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</si>
  <si>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</si>
  <si>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</si>
  <si>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</si>
  <si>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</si>
  <si>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</si>
  <si>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</si>
  <si>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</si>
  <si>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</si>
  <si>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</si>
  <si>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</si>
  <si>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</si>
  <si>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</si>
  <si>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</si>
  <si>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</si>
  <si>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</si>
  <si>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</si>
  <si>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</si>
  <si>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</si>
  <si>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</si>
  <si>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</si>
  <si>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</si>
  <si>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</si>
  <si>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</si>
  <si>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</si>
  <si>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</si>
  <si>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</si>
  <si>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</si>
  <si>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</si>
  <si>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</si>
  <si>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</si>
  <si>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</si>
  <si>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</si>
  <si>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</si>
  <si>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</si>
  <si>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</si>
  <si>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</si>
  <si>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</si>
  <si>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</si>
  <si>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</si>
  <si>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</si>
  <si>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</si>
  <si>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</si>
  <si>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</si>
  <si>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</si>
  <si>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</si>
  <si>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</si>
  <si>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</si>
  <si>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</si>
  <si>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</si>
  <si>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</si>
  <si>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</si>
  <si>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</si>
  <si>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</si>
  <si>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</si>
  <si>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</si>
  <si>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</si>
  <si>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</si>
  <si>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</si>
  <si>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</si>
  <si>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</si>
  <si>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</si>
  <si>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</si>
  <si>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</si>
  <si>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</si>
  <si>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</si>
  <si>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</si>
  <si>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</si>
  <si>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</si>
  <si>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</si>
  <si>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</si>
  <si>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</si>
  <si>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</si>
  <si>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</si>
  <si>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</si>
  <si>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</si>
  <si>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</si>
  <si>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</si>
  <si>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</si>
  <si>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</si>
  <si>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</si>
  <si>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</si>
  <si>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</si>
  <si>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</si>
  <si>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</si>
  <si>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</si>
  <si>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</si>
  <si>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</si>
  <si>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</si>
  <si>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</si>
  <si>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</si>
  <si>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</si>
  <si>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</si>
  <si>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</si>
  <si>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</si>
  <si>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</si>
  <si>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</si>
  <si>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</si>
  <si>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</si>
  <si>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</si>
  <si>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</si>
  <si>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</si>
  <si>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</si>
  <si>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</si>
  <si>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</si>
  <si>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</si>
  <si>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</si>
  <si>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</si>
  <si>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</si>
  <si>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</si>
  <si>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</si>
  <si>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</si>
  <si>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</si>
  <si>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</si>
  <si>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</si>
  <si>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</si>
  <si>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</si>
  <si>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</si>
  <si>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</si>
  <si>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</si>
  <si>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</si>
  <si>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</si>
  <si>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</si>
  <si>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</si>
  <si>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</si>
  <si>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</si>
  <si>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</si>
  <si>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</si>
  <si>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</si>
  <si>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</si>
  <si>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</si>
  <si>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</si>
  <si>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</si>
  <si>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</si>
  <si>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</si>
  <si>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</si>
  <si>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</si>
  <si>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</si>
  <si>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</si>
  <si>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</si>
  <si>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</si>
  <si>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</si>
  <si>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</si>
  <si>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</si>
  <si>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</si>
  <si>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</si>
  <si>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</si>
  <si>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</si>
  <si>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</si>
  <si>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</si>
  <si>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</si>
  <si>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</si>
  <si>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</si>
  <si>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</si>
  <si>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</si>
  <si>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</si>
  <si>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</si>
  <si>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</si>
  <si>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</si>
  <si>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</si>
  <si>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</si>
  <si>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</si>
  <si>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</si>
  <si>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</si>
  <si>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</si>
  <si>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</si>
  <si>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</si>
  <si>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</si>
  <si>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</si>
  <si>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</si>
  <si>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</si>
  <si>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</si>
  <si>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</si>
  <si>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</si>
  <si>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</si>
  <si>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</si>
  <si>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</si>
  <si>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</si>
  <si>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</si>
  <si>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</si>
  <si>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</si>
  <si>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</si>
  <si>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</si>
  <si>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</si>
  <si>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</si>
  <si>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</si>
  <si>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</si>
  <si>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</si>
  <si>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</si>
  <si>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</si>
  <si>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</si>
  <si>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</si>
  <si>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</si>
  <si>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</si>
  <si>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</si>
  <si>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</si>
  <si>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</si>
  <si>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</si>
  <si>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</si>
  <si>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</si>
  <si>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</si>
  <si>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</si>
  <si>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</si>
  <si>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</si>
  <si>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</si>
  <si>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</si>
  <si>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</si>
  <si>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</si>
  <si>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</si>
  <si>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</si>
  <si>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</si>
  <si>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</si>
  <si>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</si>
  <si>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</si>
  <si>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</si>
  <si>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</si>
  <si>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</si>
  <si>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</si>
  <si>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</si>
  <si>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</si>
  <si>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</si>
  <si>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</si>
  <si>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</si>
  <si>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</si>
  <si>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</si>
  <si>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</si>
  <si>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</si>
  <si>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</si>
  <si>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</si>
  <si>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</si>
  <si>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</si>
  <si>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</si>
  <si>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</si>
  <si>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</si>
  <si>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</si>
  <si>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</si>
  <si>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</si>
  <si>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</si>
  <si>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</si>
  <si>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</si>
  <si>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</si>
  <si>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</si>
  <si>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</si>
  <si>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</si>
  <si>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</si>
  <si>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</si>
  <si>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</si>
  <si>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</si>
  <si>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</si>
  <si>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</si>
  <si>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</si>
  <si>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</si>
  <si>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</si>
  <si>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</si>
  <si>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</si>
  <si>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</si>
  <si>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</si>
  <si>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</si>
  <si>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</si>
  <si>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</si>
  <si>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</si>
  <si>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</si>
  <si>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</si>
  <si>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</si>
  <si>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</si>
  <si>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</si>
  <si>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</si>
  <si>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</si>
  <si>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</si>
  <si>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</si>
  <si>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</si>
  <si>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</si>
  <si>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</si>
  <si>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</si>
  <si>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</si>
  <si>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</si>
  <si>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</si>
  <si>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</si>
  <si>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</si>
  <si>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</si>
  <si>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</si>
  <si>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</si>
  <si>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</si>
  <si>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</si>
  <si>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</si>
  <si>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</si>
  <si>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</si>
  <si>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</si>
  <si>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</si>
  <si>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</si>
  <si>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</si>
  <si>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</si>
  <si>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</si>
  <si>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</si>
  <si>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</si>
  <si>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</si>
  <si>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</si>
  <si>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</si>
  <si>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</si>
  <si>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</si>
  <si>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</si>
  <si>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</si>
  <si>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</si>
  <si>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</si>
  <si>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</si>
  <si>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</si>
  <si>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</si>
  <si>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</si>
  <si>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</si>
  <si>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</si>
  <si>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</si>
  <si>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</si>
  <si>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</si>
  <si>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</si>
  <si>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</si>
  <si>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</si>
  <si>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</si>
  <si>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</si>
  <si>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</si>
  <si>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</si>
  <si>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</si>
  <si>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</si>
  <si>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</si>
  <si>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</si>
  <si>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</si>
  <si>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</si>
  <si>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</si>
  <si>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</si>
  <si>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</si>
  <si>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</si>
  <si>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</si>
  <si>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</si>
  <si>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</si>
  <si>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</si>
  <si>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</si>
  <si>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</si>
  <si>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</si>
  <si>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</si>
  <si>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</si>
  <si>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</si>
  <si>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</si>
  <si>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</si>
  <si>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</si>
  <si>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</si>
  <si>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</si>
  <si>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</si>
  <si>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</si>
  <si>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</si>
  <si>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</si>
  <si>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</si>
  <si>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</si>
  <si>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</si>
  <si>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</si>
  <si>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</si>
  <si>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</si>
  <si>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</si>
  <si>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</si>
  <si>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</si>
  <si>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</si>
  <si>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</si>
  <si>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</si>
  <si>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</si>
  <si>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</si>
  <si>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</si>
  <si>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</si>
  <si>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</si>
  <si>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</si>
  <si>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</si>
  <si>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</si>
  <si>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</si>
  <si>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</si>
  <si>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</si>
  <si>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</si>
  <si>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</si>
  <si>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</si>
  <si>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</si>
  <si>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</si>
  <si>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</si>
  <si>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</si>
  <si>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</si>
  <si>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</si>
  <si>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</si>
  <si>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</si>
  <si>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</si>
  <si>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</si>
  <si>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</si>
  <si>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</si>
  <si>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</si>
  <si>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</si>
  <si>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</si>
  <si>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</si>
  <si>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</si>
  <si>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</si>
  <si>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</si>
  <si>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</si>
  <si>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</si>
  <si>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</si>
  <si>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</si>
  <si>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</si>
  <si>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</si>
  <si>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</si>
  <si>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</si>
  <si>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</si>
  <si>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</si>
  <si>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</si>
  <si>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</si>
  <si>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</si>
  <si>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</si>
  <si>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</si>
  <si>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</si>
  <si>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</si>
  <si>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</si>
  <si>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</si>
  <si>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</si>
  <si>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</si>
  <si>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</si>
  <si>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</si>
  <si>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</si>
  <si>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</si>
  <si>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</si>
  <si>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</si>
  <si>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</si>
  <si>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</si>
  <si>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</si>
  <si>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</si>
  <si>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</si>
  <si>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</si>
  <si>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</si>
  <si>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</si>
  <si>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</si>
  <si>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</si>
  <si>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</si>
  <si>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</si>
  <si>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</si>
  <si>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</si>
  <si>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</si>
  <si>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</si>
  <si>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</si>
  <si>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</si>
  <si>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</si>
  <si>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</si>
  <si>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</si>
  <si>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</si>
  <si>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</si>
  <si>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</si>
  <si>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</si>
  <si>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</si>
  <si>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</si>
  <si>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</si>
  <si>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</si>
  <si>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</si>
  <si>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</si>
  <si>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</si>
  <si>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</si>
  <si>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</si>
  <si>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</si>
  <si>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</si>
  <si>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</si>
  <si>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</si>
  <si>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</si>
  <si>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</si>
  <si>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</si>
  <si>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</si>
  <si>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</si>
  <si>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</si>
  <si>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</si>
  <si>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</si>
  <si>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</si>
  <si>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</si>
  <si>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</si>
  <si>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</si>
  <si>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</si>
  <si>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</si>
  <si>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</si>
  <si>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</si>
  <si>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</si>
  <si>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</si>
  <si>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</si>
  <si>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</si>
  <si>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</si>
  <si>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</si>
  <si>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</si>
  <si>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</si>
  <si>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</si>
  <si>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</si>
  <si>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</si>
  <si>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</si>
  <si>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</si>
  <si>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</si>
  <si>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</si>
  <si>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</si>
  <si>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</si>
  <si>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</si>
  <si>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</si>
  <si>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</si>
  <si>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</si>
  <si>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</si>
  <si>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</si>
  <si>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</si>
  <si>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</si>
  <si>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</si>
  <si>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</si>
  <si>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</si>
  <si>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</si>
  <si>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</si>
  <si>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</si>
  <si>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</si>
  <si>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</si>
  <si>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</si>
  <si>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</si>
  <si>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</si>
  <si>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</si>
  <si>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</si>
  <si>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</si>
  <si>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</si>
  <si>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</si>
  <si>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</si>
  <si>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</si>
  <si>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</si>
  <si>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</si>
  <si>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</si>
  <si>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</si>
  <si>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</si>
  <si>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</si>
  <si>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</si>
  <si>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</si>
  <si>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</si>
  <si>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</si>
  <si>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</si>
  <si>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</si>
  <si>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</si>
  <si>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</si>
  <si>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</si>
  <si>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</si>
  <si>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</si>
  <si>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</si>
  <si>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</si>
  <si>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</si>
  <si>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</si>
  <si>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</si>
  <si>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</si>
  <si>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</si>
  <si>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</si>
  <si>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</si>
  <si>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</si>
  <si>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</si>
  <si>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</si>
  <si>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</si>
  <si>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</si>
  <si>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</si>
  <si>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</si>
  <si>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</si>
  <si>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</si>
  <si>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</si>
  <si>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</si>
  <si>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</si>
  <si>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</si>
  <si>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</si>
  <si>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</si>
  <si>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</si>
  <si>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</si>
  <si>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</si>
  <si>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</si>
  <si>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</si>
  <si>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</si>
  <si>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</si>
  <si>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</si>
  <si>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</si>
  <si>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</si>
  <si>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</si>
  <si>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</si>
  <si>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</si>
  <si>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</si>
  <si>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</si>
  <si>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</si>
  <si>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</si>
  <si>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</si>
  <si>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</si>
  <si>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</si>
  <si>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</si>
  <si>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</si>
  <si>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</si>
  <si>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</si>
  <si>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</si>
  <si>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</si>
  <si>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</si>
  <si>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</si>
  <si>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</si>
  <si>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</si>
  <si>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</si>
  <si>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</si>
  <si>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</si>
  <si>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</si>
  <si>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</si>
  <si>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</si>
  <si>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</si>
  <si>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</si>
  <si>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</si>
  <si>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</si>
  <si>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</si>
  <si>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</si>
  <si>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</si>
  <si>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</si>
  <si>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</si>
  <si>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</si>
  <si>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</si>
  <si>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</si>
  <si>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</si>
  <si>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</si>
  <si>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</si>
  <si>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</si>
  <si>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</si>
  <si>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</si>
  <si>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</si>
  <si>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</si>
  <si>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</si>
  <si>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</si>
  <si>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</si>
  <si>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</si>
  <si>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</si>
  <si>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</si>
  <si>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</si>
  <si>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</si>
  <si>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</si>
  <si>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</si>
  <si>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</si>
  <si>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</si>
  <si>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</si>
  <si>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</si>
  <si>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</si>
  <si>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</si>
  <si>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</si>
  <si>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</si>
  <si>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</si>
  <si>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</si>
  <si>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</si>
  <si>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</si>
  <si>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</si>
  <si>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</si>
  <si>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</si>
  <si>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</si>
  <si>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</si>
  <si>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</si>
  <si>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</si>
  <si>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</si>
  <si>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</si>
  <si>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</si>
  <si>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</si>
  <si>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</si>
  <si>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</si>
  <si>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</si>
  <si>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</si>
  <si>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</si>
  <si>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</si>
  <si>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</si>
  <si>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</si>
  <si>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</si>
  <si>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</si>
  <si>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</si>
  <si>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</si>
  <si>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</si>
  <si>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</si>
  <si>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</si>
  <si>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</si>
  <si>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</si>
  <si>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</si>
  <si>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</si>
  <si>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</si>
  <si>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</si>
  <si>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</si>
  <si>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</si>
  <si>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</si>
  <si>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</si>
  <si>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</si>
  <si>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</si>
  <si>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</si>
  <si>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</si>
  <si>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</si>
  <si>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</si>
  <si>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</si>
  <si>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</si>
  <si>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</si>
  <si>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</si>
  <si>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</si>
  <si>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</si>
  <si>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</si>
  <si>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</si>
  <si>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</si>
  <si>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</si>
  <si>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</si>
  <si>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</si>
  <si>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</si>
  <si>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</si>
  <si>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</si>
  <si>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</si>
  <si>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</si>
  <si>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</si>
  <si>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</si>
  <si>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</si>
  <si>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</si>
  <si>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</si>
  <si>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</si>
  <si>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</si>
  <si>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</si>
  <si>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</si>
  <si>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</si>
  <si>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</si>
  <si>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</si>
  <si>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</si>
  <si>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</si>
  <si>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</si>
  <si>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</si>
  <si>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</si>
  <si>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</si>
  <si>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</si>
  <si>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</si>
  <si>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</si>
  <si>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</si>
  <si>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</si>
  <si>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</si>
  <si>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</si>
  <si>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</si>
  <si>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</si>
  <si>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</si>
  <si>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</si>
  <si>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</si>
  <si>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</si>
  <si>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</si>
  <si>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</si>
  <si>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</si>
  <si>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</si>
  <si>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</si>
  <si>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</si>
  <si>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</si>
  <si>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</si>
  <si>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</si>
  <si>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</si>
  <si>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</si>
  <si>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</si>
  <si>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</si>
  <si>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</si>
  <si>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</si>
  <si>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</si>
  <si>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</si>
  <si>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</si>
  <si>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</si>
  <si>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</si>
  <si>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</si>
  <si>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</si>
  <si>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</si>
  <si>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</si>
  <si>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</si>
  <si>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</si>
  <si>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</si>
  <si>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</si>
  <si>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</si>
  <si>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</si>
  <si>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</si>
  <si>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</si>
  <si>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</si>
  <si>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</si>
  <si>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</si>
  <si>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</si>
  <si>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</si>
  <si>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</si>
  <si>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</si>
  <si>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</si>
  <si>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</si>
  <si>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</si>
  <si>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</si>
  <si>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</si>
  <si>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</si>
  <si>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</si>
  <si>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</si>
  <si>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</si>
  <si>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</si>
  <si>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</si>
  <si>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</si>
  <si>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</si>
  <si>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</si>
  <si>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</si>
  <si>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</si>
  <si>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</si>
  <si>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</si>
  <si>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</si>
  <si>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</si>
  <si>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</si>
  <si>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</si>
  <si>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</si>
  <si>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</si>
  <si>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</si>
  <si>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</si>
  <si>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</si>
  <si>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</si>
  <si>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</si>
  <si>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</si>
  <si>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</si>
  <si>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</si>
  <si>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</si>
  <si>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</si>
  <si>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</si>
  <si>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</si>
  <si>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</si>
  <si>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</si>
  <si>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</si>
  <si>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</si>
  <si>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</si>
  <si>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</si>
  <si>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</si>
  <si>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</si>
  <si>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</si>
  <si>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</si>
  <si>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</si>
  <si>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</si>
  <si>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</si>
  <si>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</si>
  <si>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</si>
  <si>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</si>
  <si>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</si>
  <si>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</si>
  <si>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</si>
  <si>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</si>
  <si>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</si>
  <si>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</si>
  <si>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</si>
  <si>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</si>
  <si>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</si>
  <si>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</si>
  <si>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</si>
  <si>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</si>
  <si>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</si>
  <si>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</si>
  <si>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</si>
  <si>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</si>
  <si>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</si>
  <si>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</si>
  <si>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</si>
  <si>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</si>
  <si>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</si>
  <si>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</si>
  <si>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</si>
  <si>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</si>
  <si>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</si>
  <si>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</si>
  <si>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</si>
  <si>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</si>
  <si>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</si>
  <si>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</si>
  <si>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</si>
  <si>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</si>
  <si>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</si>
  <si>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</si>
  <si>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</si>
  <si>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</si>
  <si>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</si>
  <si>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</si>
  <si>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</si>
  <si>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</si>
  <si>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</si>
  <si>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</si>
  <si>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</si>
  <si>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</si>
  <si>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</si>
  <si>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</si>
  <si>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</si>
  <si>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</si>
  <si>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</si>
  <si>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</si>
  <si>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</si>
  <si>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</si>
  <si>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</si>
  <si>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</si>
  <si>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</si>
  <si>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</si>
  <si>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</si>
  <si>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</si>
  <si>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</si>
  <si>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</si>
  <si>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</si>
  <si>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</si>
  <si>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</si>
  <si>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</si>
  <si>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</si>
  <si>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</si>
  <si>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</si>
  <si>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</si>
  <si>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</si>
  <si>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</si>
  <si>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</si>
  <si>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</si>
  <si>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</si>
  <si>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</si>
  <si>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</si>
  <si>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</si>
  <si>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</si>
  <si>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</si>
  <si>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</si>
  <si>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</si>
  <si>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</si>
  <si>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</si>
  <si>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</si>
  <si>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</si>
  <si>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</si>
  <si>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</si>
  <si>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</si>
  <si>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</si>
  <si>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</si>
  <si>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</si>
  <si>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</si>
  <si>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</si>
  <si>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</si>
  <si>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</si>
  <si>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</si>
  <si>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</si>
  <si>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</si>
  <si>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</si>
  <si>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</si>
  <si>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</si>
  <si>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</si>
  <si>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</si>
  <si>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</si>
  <si>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</si>
  <si>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</si>
  <si>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</si>
  <si>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</si>
  <si>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</si>
  <si>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</si>
  <si>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</si>
  <si>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</si>
  <si>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</si>
  <si>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</si>
  <si>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</si>
  <si>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</si>
  <si>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</si>
  <si>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</si>
  <si>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</si>
  <si>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</si>
  <si>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</si>
  <si>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</si>
  <si>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</si>
  <si>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</si>
  <si>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</si>
  <si>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</si>
  <si>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</si>
  <si>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</si>
  <si>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</si>
  <si>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</si>
  <si>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</si>
  <si>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</si>
  <si>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</si>
  <si>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</si>
  <si>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</si>
  <si>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</si>
  <si>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</si>
  <si>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</si>
  <si>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</si>
  <si>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</si>
  <si>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</si>
  <si>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</si>
  <si>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</si>
  <si>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</si>
  <si>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</si>
  <si>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</si>
  <si>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</si>
  <si>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</si>
  <si>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</si>
  <si>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</si>
  <si>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</si>
  <si>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</si>
  <si>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</si>
  <si>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</si>
  <si>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</si>
  <si>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</si>
  <si>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</si>
  <si>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</si>
  <si>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</si>
  <si>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</si>
  <si>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</si>
  <si>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</si>
  <si>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</si>
  <si>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</si>
  <si>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</si>
  <si>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</si>
  <si>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</si>
  <si>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</si>
  <si>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</si>
  <si>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</si>
  <si>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</si>
  <si>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</si>
  <si>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</si>
  <si>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</si>
  <si>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</si>
  <si>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</si>
  <si>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</si>
  <si>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</si>
  <si>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</si>
  <si>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</si>
  <si>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</si>
  <si>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</si>
  <si>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</si>
  <si>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</si>
  <si>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</si>
  <si>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</si>
  <si>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</si>
  <si>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</si>
  <si>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</si>
  <si>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</si>
  <si>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</si>
  <si>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</si>
  <si>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</si>
  <si>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</si>
  <si>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</si>
  <si>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</si>
  <si>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</si>
  <si>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</si>
  <si>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</si>
  <si>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</si>
  <si>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</si>
  <si>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</si>
  <si>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</si>
  <si>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</si>
  <si>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</si>
  <si>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</si>
  <si>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</si>
  <si>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</si>
  <si>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</si>
  <si>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</si>
  <si>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</si>
  <si>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</si>
  <si>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</si>
  <si>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</si>
  <si>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</si>
  <si>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</si>
  <si>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</si>
  <si>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</si>
  <si>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</si>
  <si>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</si>
  <si>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</si>
  <si>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</si>
  <si>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</si>
  <si>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</si>
  <si>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</si>
  <si>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</si>
  <si>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</si>
  <si>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</si>
  <si>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</si>
  <si>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</si>
  <si>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</si>
  <si>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</si>
  <si>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</si>
  <si>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</si>
  <si>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</si>
  <si>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</si>
  <si>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</si>
  <si>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</si>
  <si>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</si>
  <si>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</si>
  <si>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</si>
  <si>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</si>
  <si>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</si>
  <si>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</si>
  <si>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</si>
  <si>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</si>
  <si>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</si>
  <si>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</si>
  <si>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</si>
  <si>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</si>
  <si>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</si>
  <si>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</si>
  <si>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</si>
  <si>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</si>
  <si>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</si>
  <si>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</si>
  <si>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</si>
  <si>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</si>
  <si>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</si>
  <si>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</si>
  <si>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</si>
  <si>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</si>
  <si>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</si>
  <si>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</si>
  <si>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</si>
  <si>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</si>
  <si>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</si>
  <si>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</si>
  <si>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</si>
  <si>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</si>
  <si>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</si>
  <si>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</si>
  <si>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</si>
  <si>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</si>
  <si>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</si>
  <si>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</si>
  <si>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</si>
  <si>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</si>
  <si>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</si>
  <si>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</si>
  <si>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</si>
  <si>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</si>
  <si>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</si>
  <si>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</si>
  <si>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</si>
  <si>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</si>
  <si>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</si>
  <si>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</si>
  <si>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</si>
  <si>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</si>
  <si>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</si>
  <si>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</si>
  <si>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</si>
  <si>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</si>
  <si>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</si>
  <si>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</si>
  <si>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</si>
  <si>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</si>
  <si>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</si>
  <si>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</si>
  <si>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</si>
  <si>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</si>
  <si>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</si>
  <si>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</si>
  <si>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</si>
  <si>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</si>
  <si>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</si>
  <si>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</si>
  <si>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</si>
  <si>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</si>
  <si>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</si>
  <si>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</si>
  <si>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</si>
  <si>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</si>
  <si>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</si>
  <si>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</si>
  <si>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</si>
  <si>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</si>
  <si>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</si>
  <si>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</si>
  <si>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</si>
  <si>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</si>
  <si>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</si>
  <si>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</si>
  <si>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</si>
  <si>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</si>
  <si>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</si>
  <si>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</si>
  <si>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</si>
  <si>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</si>
  <si>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</si>
  <si>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</si>
  <si>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</si>
  <si>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</si>
  <si>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</si>
  <si>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</si>
  <si>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</si>
  <si>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</si>
  <si>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</si>
  <si>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</si>
  <si>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</si>
  <si>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</si>
  <si>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</si>
  <si>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</si>
  <si>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</si>
  <si>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</si>
  <si>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</si>
  <si>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</si>
  <si>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</si>
  <si>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</si>
  <si>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</si>
  <si>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</si>
  <si>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</si>
  <si>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</si>
  <si>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</si>
  <si>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</si>
  <si>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</si>
  <si>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</si>
  <si>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</si>
  <si>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</si>
  <si>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</si>
  <si>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</si>
  <si>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</si>
  <si>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</si>
  <si>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</si>
  <si>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</si>
  <si>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</si>
  <si>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</si>
  <si>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</si>
  <si>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</si>
  <si>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</si>
  <si>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</si>
  <si>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</si>
  <si>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</si>
  <si>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</si>
  <si>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</si>
  <si>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</si>
  <si>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</si>
  <si>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</si>
  <si>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</si>
  <si>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</si>
  <si>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</si>
  <si>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</si>
  <si>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</si>
  <si>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</si>
  <si>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</si>
  <si>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</si>
  <si>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</si>
  <si>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</si>
  <si>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</si>
  <si>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</si>
  <si>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</si>
  <si>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</si>
  <si>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</si>
  <si>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</si>
  <si>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</si>
  <si>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</si>
  <si>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</si>
  <si>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</si>
  <si>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</si>
  <si>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</si>
  <si>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</si>
  <si>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</si>
  <si>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</si>
  <si>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</si>
  <si>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</si>
  <si>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</si>
  <si>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</si>
  <si>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</si>
  <si>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</si>
  <si>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</si>
  <si>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</si>
  <si>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</si>
  <si>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</si>
  <si>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</si>
  <si>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</si>
  <si>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</si>
  <si>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</si>
  <si>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</si>
  <si>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</si>
  <si>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</si>
  <si>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</si>
  <si>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</si>
  <si>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</si>
  <si>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</si>
  <si>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</si>
  <si>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</si>
  <si>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</si>
  <si>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</si>
  <si>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</si>
  <si>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</si>
  <si>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</si>
  <si>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</si>
  <si>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</si>
  <si>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</si>
  <si>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</si>
  <si>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</si>
  <si>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</si>
  <si>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</si>
  <si>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</si>
  <si>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</si>
  <si>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</si>
  <si>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</si>
  <si>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</si>
  <si>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</si>
  <si>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</si>
  <si>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</si>
  <si>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</si>
  <si>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</si>
  <si>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</si>
  <si>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</si>
  <si>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</si>
  <si>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</si>
  <si>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</si>
  <si>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</si>
  <si>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</si>
  <si>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</si>
  <si>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</si>
  <si>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</si>
  <si>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</si>
  <si>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</si>
  <si>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</si>
  <si>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</si>
  <si>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</si>
  <si>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</si>
  <si>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</si>
  <si>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</si>
  <si>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</si>
  <si>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</si>
  <si>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</si>
  <si>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</si>
  <si>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</si>
  <si>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</si>
  <si>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</si>
  <si>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</si>
  <si>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</si>
  <si>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</si>
  <si>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</si>
  <si>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</si>
  <si>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</si>
  <si>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</si>
  <si>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</si>
  <si>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</si>
  <si>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</si>
  <si>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</si>
  <si>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</si>
  <si>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</si>
  <si>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</si>
  <si>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</si>
  <si>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</si>
  <si>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</si>
  <si>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</si>
  <si>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</si>
  <si>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</si>
  <si>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</si>
  <si>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</si>
  <si>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</si>
  <si>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</si>
  <si>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</si>
  <si>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</si>
  <si>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</si>
  <si>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</si>
  <si>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</si>
  <si>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</si>
  <si>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</si>
  <si>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</si>
  <si>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</si>
  <si>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</si>
  <si>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</si>
  <si>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</si>
  <si>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</si>
  <si>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</si>
  <si>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</si>
  <si>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</si>
  <si>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</si>
  <si>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</si>
  <si>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</si>
  <si>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</si>
  <si>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</si>
  <si>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</si>
  <si>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</si>
  <si>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</si>
  <si>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</si>
  <si>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</si>
  <si>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</si>
  <si>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</si>
  <si>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</si>
  <si>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</si>
  <si>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</si>
  <si>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</si>
  <si>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</si>
  <si>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</si>
  <si>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</si>
  <si>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</si>
  <si>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</si>
  <si>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</si>
  <si>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</si>
  <si>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</si>
  <si>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</si>
  <si>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</si>
  <si>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</si>
  <si>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</si>
  <si>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</si>
  <si>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</si>
  <si>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</si>
  <si>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</si>
  <si>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</si>
  <si>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</si>
  <si>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</si>
  <si>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</si>
  <si>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</si>
  <si>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</si>
  <si>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</si>
  <si>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</si>
  <si>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</si>
  <si>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</si>
  <si>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</si>
  <si>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</si>
  <si>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</si>
  <si>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</si>
  <si>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</si>
  <si>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</si>
  <si>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</si>
  <si>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</si>
  <si>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</si>
  <si>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</si>
  <si>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</si>
  <si>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</si>
  <si>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</si>
  <si>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</si>
  <si>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</si>
  <si>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</si>
  <si>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</si>
  <si>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</si>
  <si>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</si>
  <si>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</si>
  <si>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</si>
  <si>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</si>
  <si>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</si>
  <si>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</si>
  <si>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</si>
  <si>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</si>
  <si>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</si>
  <si>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</si>
  <si>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</si>
  <si>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</si>
  <si>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</si>
  <si>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</si>
  <si>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</si>
  <si>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</si>
  <si>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</si>
  <si>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</si>
  <si>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</si>
  <si>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</si>
  <si>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</si>
  <si>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</si>
  <si>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</si>
  <si>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</si>
  <si>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</si>
  <si>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</si>
  <si>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</si>
  <si>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</si>
  <si>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</si>
  <si>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</si>
  <si>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</si>
  <si>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</si>
  <si>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</si>
  <si>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</si>
  <si>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</si>
  <si>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</si>
  <si>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</si>
  <si>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</si>
  <si>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</si>
  <si>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</si>
  <si>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</si>
  <si>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</si>
  <si>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</si>
  <si>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</si>
  <si>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</si>
  <si>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</si>
  <si>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</si>
  <si>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</si>
  <si>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</si>
  <si>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</si>
  <si>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</si>
  <si>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</si>
  <si>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</si>
  <si>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</si>
  <si>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</si>
  <si>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</si>
  <si>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</si>
  <si>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</si>
  <si>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</si>
  <si>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</si>
  <si>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</si>
  <si>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</si>
  <si>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</si>
  <si>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</si>
  <si>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</si>
  <si>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</si>
  <si>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</si>
  <si>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</si>
  <si>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</si>
  <si>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</si>
  <si>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</si>
  <si>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</si>
  <si>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</si>
  <si>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</si>
  <si>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</si>
  <si>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</si>
  <si>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</si>
  <si>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</si>
  <si>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</si>
  <si>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</si>
  <si>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</si>
  <si>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</si>
  <si>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</si>
  <si>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</si>
  <si>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</si>
  <si>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</si>
  <si>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</si>
  <si>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</si>
  <si>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</si>
  <si>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</si>
  <si>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</si>
  <si>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</si>
  <si>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</si>
  <si>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</si>
  <si>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</si>
  <si>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</si>
  <si>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</si>
  <si>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</si>
  <si>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</si>
  <si>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</si>
  <si>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</si>
  <si>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</si>
  <si>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</si>
  <si>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</si>
  <si>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</si>
  <si>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</si>
  <si>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</si>
  <si>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</si>
  <si>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</si>
  <si>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</si>
  <si>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</si>
  <si>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</si>
  <si>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</si>
  <si>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</si>
  <si>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</si>
  <si>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</si>
  <si>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</si>
  <si>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</si>
  <si>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</si>
  <si>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</si>
  <si>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</si>
  <si>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</si>
  <si>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</si>
  <si>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</si>
  <si>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</si>
  <si>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</si>
  <si>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</si>
  <si>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</si>
  <si>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</si>
  <si>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</si>
  <si>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</si>
  <si>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</si>
  <si>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</si>
  <si>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</si>
  <si>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</si>
  <si>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</si>
  <si>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</si>
  <si>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</si>
  <si>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</si>
  <si>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</si>
  <si>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</si>
  <si>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</si>
  <si>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</si>
  <si>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</si>
  <si>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</si>
  <si>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</si>
  <si>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</si>
  <si>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</si>
  <si>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</si>
  <si>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</si>
  <si>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</si>
  <si>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</si>
  <si>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</si>
  <si>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</si>
  <si>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</si>
  <si>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</si>
  <si>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</si>
  <si>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</si>
  <si>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</si>
  <si>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</si>
  <si>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</si>
  <si>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</si>
  <si>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</si>
  <si>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</si>
  <si>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</si>
  <si>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</si>
  <si>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</si>
  <si>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</si>
  <si>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</si>
  <si>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</si>
  <si>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</si>
  <si>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</si>
  <si>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</si>
  <si>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</si>
  <si>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</si>
  <si>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</si>
  <si>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</si>
  <si>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</si>
  <si>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</si>
  <si>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</si>
  <si>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</si>
  <si>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</si>
  <si>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</si>
  <si>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</si>
  <si>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</si>
  <si>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</si>
  <si>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</si>
  <si>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</si>
  <si>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</si>
  <si>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</si>
  <si>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</si>
  <si>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</si>
  <si>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</si>
  <si>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</si>
  <si>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</si>
  <si>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</si>
  <si>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</si>
  <si>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</si>
  <si>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</si>
  <si>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</si>
  <si>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</si>
  <si>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</si>
  <si>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</si>
  <si>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</si>
  <si>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</si>
  <si>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</si>
  <si>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</si>
  <si>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</si>
  <si>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</si>
  <si>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</si>
  <si>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</si>
  <si>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</si>
  <si>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</si>
  <si>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</si>
  <si>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</si>
  <si>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</si>
  <si>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</si>
  <si>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</si>
  <si>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</si>
  <si>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</si>
  <si>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</si>
  <si>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</si>
  <si>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</si>
  <si>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</si>
  <si>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</si>
  <si>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</si>
  <si>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</si>
  <si>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</si>
  <si>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</si>
  <si>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</si>
  <si>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</si>
  <si>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</si>
  <si>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</si>
  <si>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</si>
  <si>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</si>
  <si>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</si>
  <si>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</si>
  <si>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</si>
  <si>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</si>
  <si>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</si>
  <si>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</si>
  <si>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</si>
  <si>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</si>
  <si>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</si>
  <si>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</si>
  <si>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</si>
  <si>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</si>
  <si>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</si>
  <si>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</si>
  <si>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</si>
  <si>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</si>
  <si>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</si>
  <si>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</si>
  <si>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</si>
  <si>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</si>
  <si>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</si>
  <si>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</si>
  <si>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</si>
  <si>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</si>
  <si>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</si>
  <si>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</si>
  <si>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</si>
  <si>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</si>
  <si>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</si>
  <si>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</si>
  <si>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</si>
  <si>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</si>
  <si>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</si>
  <si>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</si>
  <si>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</si>
  <si>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</si>
  <si>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</si>
  <si>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</si>
  <si>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</si>
  <si>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</si>
  <si>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</si>
  <si>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</si>
  <si>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</si>
  <si>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</si>
  <si>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</si>
  <si>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</si>
  <si>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</si>
  <si>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</si>
  <si>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</si>
  <si>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</si>
  <si>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</si>
  <si>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</si>
  <si>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</si>
  <si>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</si>
  <si>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</si>
  <si>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</si>
  <si>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</si>
  <si>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</si>
  <si>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</si>
  <si>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</si>
  <si>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</si>
  <si>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</si>
  <si>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</si>
  <si>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</si>
  <si>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</si>
  <si>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</si>
  <si>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</si>
  <si>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</si>
  <si>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</si>
  <si>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</si>
  <si>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</si>
  <si>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</si>
  <si>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</si>
  <si>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</si>
  <si>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</si>
  <si>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</si>
  <si>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</si>
  <si>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</si>
  <si>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</si>
  <si>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</si>
  <si>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</si>
  <si>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</si>
  <si>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</si>
  <si>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</si>
  <si>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</si>
  <si>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</si>
  <si>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</si>
  <si>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</si>
  <si>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</si>
  <si>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</si>
  <si>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</si>
  <si>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</si>
  <si>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</si>
  <si>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</si>
  <si>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</si>
  <si>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</si>
  <si>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</si>
  <si>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</si>
  <si>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</si>
  <si>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</si>
  <si>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</si>
  <si>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</si>
  <si>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</si>
  <si>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</si>
  <si>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</si>
  <si>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</si>
  <si>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</si>
  <si>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</si>
  <si>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</si>
  <si>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</si>
  <si>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</si>
  <si>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</si>
  <si>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</si>
  <si>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</si>
  <si>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</si>
  <si>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</si>
  <si>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</si>
  <si>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</si>
  <si>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</si>
  <si>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</si>
  <si>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</si>
  <si>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</si>
  <si>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</si>
  <si>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</si>
  <si>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</si>
  <si>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</si>
  <si>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</si>
  <si>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</si>
  <si>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</si>
  <si>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</si>
  <si>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</si>
  <si>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</si>
  <si>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</si>
  <si>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</si>
  <si>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</si>
  <si>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</si>
  <si>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</si>
  <si>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</si>
  <si>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</si>
  <si>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</si>
  <si>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</si>
  <si>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</si>
  <si>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</si>
  <si>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</si>
  <si>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</si>
  <si>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</si>
  <si>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</si>
  <si>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</si>
  <si>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</si>
  <si>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</si>
  <si>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</si>
  <si>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</si>
  <si>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</si>
  <si>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</si>
  <si>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</si>
  <si>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</si>
  <si>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</si>
  <si>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</si>
  <si>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</si>
  <si>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</si>
  <si>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</si>
  <si>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</si>
  <si>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</si>
  <si>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</si>
  <si>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</si>
  <si>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</si>
  <si>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</si>
  <si>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</si>
  <si>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</si>
  <si>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</si>
  <si>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</si>
  <si>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</si>
  <si>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</si>
  <si>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</si>
  <si>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</si>
  <si>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</si>
  <si>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</si>
  <si>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</si>
  <si>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</si>
  <si>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</si>
  <si>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</si>
  <si>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</si>
  <si>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</si>
  <si>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</si>
  <si>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</si>
  <si>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</si>
  <si>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</si>
  <si>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</si>
  <si>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</si>
  <si>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</si>
  <si>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</si>
  <si>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</si>
  <si>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</si>
  <si>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</si>
  <si>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</si>
  <si>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</si>
  <si>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</si>
  <si>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</si>
  <si>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</si>
  <si>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</si>
  <si>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</si>
  <si>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</si>
  <si>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</si>
  <si>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</si>
  <si>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</si>
  <si>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</si>
  <si>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</si>
  <si>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</si>
  <si>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</si>
  <si>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</si>
  <si>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</si>
  <si>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</si>
  <si>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</si>
  <si>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</si>
  <si>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</si>
  <si>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</si>
  <si>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</si>
  <si>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</si>
  <si>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</si>
  <si>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</si>
  <si>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</si>
  <si>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</si>
  <si>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</si>
  <si>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</si>
  <si>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</si>
  <si>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</si>
  <si>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</si>
  <si>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</si>
  <si>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</si>
  <si>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</si>
  <si>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</si>
  <si>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</si>
  <si>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</si>
  <si>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</si>
  <si>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</si>
  <si>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</si>
  <si>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</si>
  <si>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</si>
  <si>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</si>
  <si>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</si>
  <si>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</si>
  <si>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</si>
  <si>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</si>
  <si>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</si>
  <si>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</si>
  <si>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</si>
  <si>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</si>
  <si>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</si>
  <si>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</si>
  <si>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</si>
  <si>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</si>
  <si>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</si>
  <si>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</si>
  <si>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</si>
  <si>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</si>
  <si>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</si>
  <si>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</si>
  <si>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</si>
  <si>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</si>
  <si>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</si>
  <si>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</si>
  <si>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</si>
  <si>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</si>
  <si>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</si>
  <si>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</si>
  <si>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</si>
  <si>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</si>
  <si>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</si>
  <si>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</si>
  <si>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</si>
  <si>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</si>
  <si>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</si>
  <si>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</si>
  <si>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</si>
  <si>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</si>
  <si>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</si>
  <si>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</si>
  <si>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</si>
  <si>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</si>
  <si>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</si>
  <si>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</si>
  <si>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</si>
  <si>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</si>
  <si>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</si>
  <si>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</si>
  <si>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</si>
  <si>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</si>
  <si>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</si>
  <si>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</si>
  <si>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</si>
  <si>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</si>
  <si>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</si>
  <si>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</si>
  <si>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</si>
  <si>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</si>
  <si>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</si>
  <si>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</si>
  <si>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</si>
  <si>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</si>
  <si>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</si>
  <si>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</si>
  <si>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</si>
  <si>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</si>
  <si>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</si>
  <si>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</si>
  <si>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</si>
  <si>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</si>
  <si>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</si>
  <si>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</si>
  <si>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</si>
  <si>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</si>
  <si>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</si>
  <si>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</si>
  <si>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</si>
  <si>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</si>
  <si>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</si>
  <si>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</si>
  <si>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</si>
  <si>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</si>
  <si>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</si>
  <si>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</si>
  <si>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</si>
  <si>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</si>
  <si>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</si>
  <si>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</si>
  <si>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</si>
  <si>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</si>
  <si>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</si>
  <si>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</si>
  <si>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</si>
  <si>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</si>
  <si>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</si>
  <si>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</si>
  <si>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</si>
  <si>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</si>
  <si>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</si>
  <si>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</si>
  <si>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</si>
  <si>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</si>
  <si>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</si>
  <si>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</si>
  <si>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</si>
  <si>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</si>
  <si>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</si>
  <si>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</si>
  <si>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</si>
  <si>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</si>
  <si>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</si>
  <si>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</si>
  <si>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</si>
  <si>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</si>
  <si>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</si>
  <si>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</si>
  <si>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</si>
  <si>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</si>
  <si>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</si>
  <si>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</si>
  <si>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</si>
  <si>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</si>
  <si>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</si>
  <si>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</si>
  <si>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</si>
  <si>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</si>
  <si>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</si>
  <si>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</si>
  <si>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</si>
  <si>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</si>
  <si>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</si>
  <si>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</si>
  <si>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</si>
  <si>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</si>
  <si>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</si>
  <si>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</si>
  <si>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</si>
  <si>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</si>
  <si>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</si>
  <si>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</si>
  <si>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</si>
  <si>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</si>
  <si>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</si>
  <si>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</si>
  <si>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</si>
  <si>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</si>
  <si>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</si>
  <si>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</si>
  <si>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</si>
  <si>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</si>
  <si>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</si>
  <si>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</si>
  <si>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</si>
  <si>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</si>
  <si>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</si>
  <si>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</si>
  <si>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</si>
  <si>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</si>
  <si>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</si>
  <si>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</si>
  <si>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</si>
  <si>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</si>
  <si>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</si>
  <si>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</si>
  <si>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</si>
  <si>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</si>
  <si>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</si>
  <si>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</si>
  <si>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</si>
  <si>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</si>
  <si>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</si>
  <si>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</si>
  <si>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</si>
  <si>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</si>
  <si>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</si>
  <si>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</si>
  <si>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</si>
  <si>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</si>
  <si>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</si>
  <si>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</si>
  <si>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</si>
  <si>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</si>
  <si>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</si>
  <si>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</si>
  <si>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</si>
  <si>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</si>
  <si>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</si>
  <si>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</si>
  <si>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</si>
  <si>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</si>
  <si>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</si>
  <si>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</si>
  <si>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</si>
  <si>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</si>
  <si>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</si>
  <si>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</si>
  <si>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</si>
  <si>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</si>
  <si>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</si>
  <si>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</si>
  <si>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</si>
  <si>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</si>
  <si>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</si>
  <si>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</si>
  <si>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</si>
  <si>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</si>
  <si>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</si>
  <si>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</si>
  <si>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</si>
  <si>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</si>
  <si>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</si>
  <si>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</si>
  <si>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</si>
  <si>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</si>
  <si>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</si>
  <si>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</si>
  <si>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</si>
  <si>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</si>
  <si>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</si>
  <si>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</si>
  <si>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</si>
  <si>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</si>
  <si>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</si>
  <si>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</si>
  <si>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</si>
  <si>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</si>
  <si>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</si>
  <si>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</si>
  <si>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</si>
  <si>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</si>
  <si>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</si>
  <si>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</si>
  <si>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</si>
  <si>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</si>
  <si>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</si>
  <si>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</si>
  <si>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</si>
  <si>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</si>
  <si>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</si>
  <si>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</si>
  <si>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</si>
  <si>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</si>
  <si>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</si>
  <si>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</si>
  <si>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</si>
  <si>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</si>
  <si>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</si>
  <si>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</si>
  <si>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</si>
  <si>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</si>
  <si>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</si>
  <si>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</si>
  <si>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</si>
  <si>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</si>
  <si>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</si>
  <si>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</si>
  <si>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</si>
  <si>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</si>
  <si>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</si>
  <si>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</si>
  <si>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</si>
  <si>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</si>
  <si>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</si>
  <si>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</si>
  <si>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</si>
  <si>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</si>
  <si>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</si>
  <si>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</si>
  <si>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</si>
  <si>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</si>
  <si>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</si>
  <si>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</si>
  <si>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</si>
  <si>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</si>
  <si>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</si>
  <si>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</si>
  <si>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</si>
  <si>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</si>
  <si>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</si>
  <si>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</si>
  <si>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</si>
  <si>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</si>
  <si>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</si>
  <si>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</si>
  <si>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</si>
  <si>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</si>
  <si>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</si>
  <si>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</si>
  <si>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</si>
  <si>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</si>
  <si>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</si>
  <si>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</si>
  <si>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</si>
  <si>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</si>
  <si>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</si>
  <si>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</si>
  <si>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</si>
  <si>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</si>
  <si>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</si>
  <si>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</si>
  <si>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</si>
  <si>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</si>
  <si>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</si>
  <si>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</si>
  <si>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</si>
  <si>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</si>
  <si>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</si>
  <si>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</si>
  <si>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</si>
  <si>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</si>
  <si>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</si>
  <si>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</si>
  <si>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</si>
  <si>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</si>
  <si>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</si>
  <si>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</si>
  <si>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</si>
  <si>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</si>
  <si>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</si>
  <si>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</si>
  <si>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</si>
  <si>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</si>
  <si>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</si>
  <si>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</si>
  <si>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</si>
  <si>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</si>
  <si>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</si>
  <si>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</si>
  <si>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</si>
  <si>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</si>
  <si>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</si>
  <si>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</si>
  <si>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</si>
  <si>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</si>
  <si>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</si>
  <si>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</si>
  <si>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</si>
  <si>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</si>
  <si>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</si>
  <si>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</si>
  <si>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</si>
  <si>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</si>
  <si>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</si>
  <si>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</si>
  <si>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</si>
  <si>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</si>
  <si>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</si>
  <si>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</si>
  <si>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</si>
  <si>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</si>
  <si>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</si>
  <si>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</si>
  <si>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</si>
  <si>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</si>
  <si>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</si>
  <si>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</si>
  <si>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</si>
  <si>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</si>
  <si>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</si>
  <si>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</si>
  <si>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</si>
  <si>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</si>
  <si>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</si>
  <si>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</si>
  <si>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</si>
  <si>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</si>
  <si>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</si>
  <si>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</si>
  <si>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</si>
  <si>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</si>
  <si>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</si>
  <si>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</si>
  <si>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</si>
  <si>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</si>
  <si>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</si>
  <si>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</si>
  <si>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</si>
  <si>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</si>
  <si>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</si>
  <si>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</si>
  <si>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</si>
  <si>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</si>
  <si>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</si>
  <si>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</si>
  <si>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</si>
  <si>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</si>
  <si>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</si>
  <si>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</si>
  <si>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</si>
  <si>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</si>
  <si>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</si>
  <si>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</si>
  <si>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</si>
  <si>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</si>
  <si>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</si>
  <si>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</si>
  <si>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</si>
  <si>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</si>
  <si>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</si>
  <si>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</si>
  <si>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</si>
  <si>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</si>
  <si>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</si>
  <si>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</si>
  <si>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</si>
  <si>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</si>
  <si>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</si>
  <si>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</si>
  <si>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</si>
  <si>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</si>
  <si>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</si>
  <si>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</si>
  <si>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</si>
  <si>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</si>
  <si>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</si>
  <si>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</si>
  <si>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</si>
  <si>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</si>
  <si>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</si>
  <si>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</si>
  <si>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</si>
  <si>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</si>
  <si>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</si>
  <si>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</si>
  <si>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</si>
  <si>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</si>
  <si>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</si>
  <si>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</si>
  <si>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</si>
  <si>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</si>
  <si>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</si>
  <si>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</si>
  <si>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</si>
  <si>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</si>
  <si>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</si>
  <si>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</si>
  <si>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</si>
  <si>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</si>
  <si>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</si>
  <si>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</si>
  <si>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</si>
  <si>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</si>
  <si>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</si>
  <si>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</si>
  <si>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</si>
  <si>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</si>
  <si>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</si>
  <si>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</si>
  <si>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</si>
  <si>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</si>
  <si>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</si>
  <si>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</si>
  <si>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</si>
  <si>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</si>
  <si>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</si>
  <si>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</si>
  <si>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</si>
  <si>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</si>
  <si>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</si>
  <si>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</si>
  <si>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</si>
  <si>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</si>
  <si>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</si>
  <si>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</si>
  <si>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</si>
  <si>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</si>
  <si>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</si>
  <si>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</si>
  <si>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</si>
  <si>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</si>
  <si>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</si>
  <si>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</si>
  <si>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</si>
  <si>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</si>
  <si>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</si>
  <si>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</si>
  <si>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</si>
  <si>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</si>
  <si>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</si>
  <si>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</si>
  <si>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</si>
  <si>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</si>
  <si>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</si>
  <si>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</si>
  <si>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</si>
  <si>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</si>
  <si>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</si>
  <si>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</si>
  <si>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</si>
  <si>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</si>
  <si>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</si>
  <si>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</si>
  <si>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</si>
  <si>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</si>
  <si>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</si>
  <si>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</si>
  <si>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</si>
  <si>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</si>
  <si>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</si>
  <si>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</si>
  <si>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</si>
  <si>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</si>
  <si>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</si>
  <si>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</si>
  <si>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</si>
  <si>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</si>
  <si>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</si>
  <si>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</si>
  <si>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</si>
  <si>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</si>
  <si>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</si>
  <si>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</si>
  <si>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</si>
  <si>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</si>
  <si>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</si>
  <si>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</si>
  <si>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</si>
  <si>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</si>
  <si>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</si>
  <si>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</si>
  <si>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</si>
  <si>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</si>
  <si>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</si>
  <si>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</si>
  <si>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</si>
  <si>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</si>
  <si>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</si>
  <si>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</si>
  <si>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</si>
  <si>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</si>
  <si>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</si>
  <si>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</si>
  <si>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</si>
  <si>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</si>
  <si>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</si>
  <si>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</si>
  <si>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</si>
  <si>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</si>
  <si>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</si>
  <si>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</si>
  <si>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</si>
  <si>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</si>
  <si>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</si>
  <si>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</si>
  <si>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</si>
  <si>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</si>
  <si>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</si>
  <si>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</si>
  <si>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</si>
  <si>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</si>
  <si>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</si>
  <si>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</si>
  <si>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</si>
  <si>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</si>
  <si>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</si>
  <si>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</si>
  <si>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</si>
  <si>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</si>
  <si>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</si>
  <si>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</si>
  <si>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</si>
  <si>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</si>
  <si>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</si>
  <si>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</si>
  <si>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</si>
  <si>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</si>
  <si>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</si>
  <si>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</si>
  <si>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</si>
  <si>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</si>
  <si>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</si>
  <si>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</si>
  <si>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</si>
  <si>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</si>
  <si>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</si>
  <si>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</si>
  <si>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</si>
  <si>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</si>
  <si>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</si>
  <si>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</si>
  <si>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</si>
  <si>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</si>
  <si>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</si>
  <si>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</si>
  <si>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</si>
  <si>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</si>
  <si>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</si>
  <si>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</si>
  <si>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</si>
  <si>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</si>
  <si>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</si>
  <si>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</si>
  <si>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</si>
  <si>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</si>
  <si>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</si>
  <si>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</si>
  <si>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</si>
  <si>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</si>
  <si>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</si>
  <si>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</si>
  <si>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</si>
  <si>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</si>
  <si>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</si>
  <si>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</si>
  <si>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</si>
  <si>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</si>
  <si>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</si>
  <si>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</si>
  <si>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</si>
  <si>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</si>
  <si>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</si>
  <si>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</si>
  <si>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</si>
  <si>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</si>
  <si>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</si>
  <si>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</si>
  <si>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</si>
  <si>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</si>
  <si>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</si>
  <si>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</si>
  <si>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</si>
  <si>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</si>
  <si>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</si>
  <si>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</si>
  <si>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</si>
  <si>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</si>
  <si>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</si>
  <si>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</si>
  <si>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</si>
  <si>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</si>
  <si>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</si>
  <si>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</si>
  <si>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</si>
  <si>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</si>
  <si>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</si>
  <si>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</si>
  <si>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</si>
  <si>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</si>
  <si>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</si>
  <si>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</si>
  <si>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</si>
  <si>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</si>
  <si>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</si>
  <si>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</si>
  <si>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</si>
  <si>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</si>
  <si>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</si>
  <si>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</si>
  <si>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</si>
  <si>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</si>
  <si>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</si>
  <si>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</si>
  <si>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</si>
  <si>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</si>
  <si>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</si>
  <si>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</si>
  <si>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</si>
  <si>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</si>
  <si>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</si>
  <si>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</si>
  <si>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</si>
  <si>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</si>
  <si>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</si>
  <si>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</si>
  <si>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</si>
  <si>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</si>
  <si>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</si>
  <si>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</si>
  <si>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</si>
  <si>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</si>
  <si>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</si>
  <si>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</si>
  <si>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</si>
  <si>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</si>
  <si>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</si>
  <si>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</si>
  <si>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</si>
  <si>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</si>
  <si>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</si>
  <si>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</si>
  <si>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</si>
  <si>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</si>
  <si>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</si>
  <si>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</si>
  <si>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</si>
  <si>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</si>
  <si>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</si>
  <si>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</si>
  <si>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</si>
  <si>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</si>
  <si>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</si>
  <si>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</si>
  <si>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</si>
  <si>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</si>
  <si>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</si>
  <si>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</si>
  <si>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</si>
  <si>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</si>
  <si>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</si>
  <si>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</si>
  <si>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</si>
  <si>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</si>
  <si>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</si>
  <si>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</si>
  <si>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</si>
  <si>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</si>
  <si>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</si>
  <si>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</si>
  <si>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</si>
  <si>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</si>
  <si>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</si>
  <si>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</si>
  <si>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</si>
  <si>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</si>
  <si>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</si>
  <si>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</si>
  <si>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</si>
  <si>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</si>
  <si>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</si>
  <si>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</si>
  <si>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</si>
  <si>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</si>
  <si>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</si>
  <si>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</si>
  <si>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</si>
  <si>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</si>
  <si>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</si>
  <si>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</si>
  <si>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</si>
  <si>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</si>
  <si>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</si>
  <si>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</si>
  <si>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</si>
  <si>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</si>
  <si>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</si>
  <si>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</si>
  <si>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</si>
  <si>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</si>
  <si>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</si>
  <si>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</si>
  <si>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</si>
  <si>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</si>
  <si>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</si>
  <si>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</si>
  <si>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</si>
  <si>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</si>
  <si>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</si>
  <si>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</si>
  <si>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</si>
  <si>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</si>
  <si>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</si>
  <si>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</si>
  <si>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</si>
  <si>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</si>
  <si>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</si>
  <si>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</si>
  <si>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</si>
  <si>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</si>
  <si>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</si>
  <si>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</si>
  <si>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</si>
  <si>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</si>
  <si>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</si>
  <si>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</si>
  <si>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</si>
  <si>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</si>
  <si>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</si>
  <si>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</si>
  <si>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</si>
  <si>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</si>
  <si>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</si>
  <si>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</si>
  <si>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</si>
  <si>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</si>
  <si>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</si>
  <si>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</si>
  <si>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</si>
  <si>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</si>
  <si>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</si>
  <si>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</si>
  <si>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</si>
  <si>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</si>
  <si>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</si>
  <si>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</si>
  <si>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</si>
  <si>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</si>
  <si>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</si>
  <si>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</si>
  <si>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</si>
  <si>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</si>
  <si>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</si>
  <si>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</si>
  <si>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</si>
  <si>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</si>
  <si>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</si>
  <si>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</si>
  <si>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</si>
  <si>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</si>
  <si>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</si>
  <si>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</si>
  <si>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</si>
  <si>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</si>
  <si>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</si>
  <si>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</si>
  <si>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</si>
  <si>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</si>
  <si>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</si>
  <si>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</si>
  <si>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</si>
  <si>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</si>
  <si>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</si>
  <si>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</si>
  <si>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</si>
  <si>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</si>
  <si>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</si>
  <si>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</si>
  <si>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</si>
  <si>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</si>
  <si>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</si>
  <si>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</si>
  <si>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</si>
  <si>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</si>
  <si>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</si>
  <si>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</si>
  <si>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</si>
  <si>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</si>
  <si>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</si>
  <si>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</si>
  <si>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</si>
  <si>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</si>
  <si>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</si>
  <si>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</si>
  <si>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</si>
  <si>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</si>
  <si>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</si>
  <si>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</si>
  <si>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</si>
  <si>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</si>
  <si>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</si>
  <si>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</si>
  <si>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</si>
  <si>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</si>
  <si>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</si>
  <si>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</si>
  <si>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</si>
  <si>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</si>
  <si>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</si>
  <si>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</si>
  <si>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</si>
  <si>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</si>
  <si>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</si>
  <si>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</si>
  <si>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</si>
  <si>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</si>
  <si>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</si>
  <si>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</si>
  <si>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</si>
  <si>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</si>
  <si>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</si>
  <si>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</si>
  <si>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</si>
  <si>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</si>
  <si>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</si>
  <si>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</si>
  <si>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</si>
  <si>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</si>
  <si>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</si>
  <si>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</si>
  <si>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</si>
  <si>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</si>
  <si>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</si>
  <si>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</si>
  <si>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</si>
  <si>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</si>
  <si>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</si>
  <si>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</si>
  <si>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</si>
  <si>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</si>
  <si>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</si>
  <si>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</si>
  <si>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</si>
  <si>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</si>
  <si>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</si>
  <si>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</si>
  <si>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</si>
  <si>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</si>
  <si>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</si>
  <si>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</si>
  <si>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</si>
  <si>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</si>
  <si>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</si>
  <si>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</si>
  <si>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</si>
  <si>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</si>
  <si>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</si>
  <si>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</si>
  <si>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</si>
  <si>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</si>
  <si>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</si>
  <si>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</si>
  <si>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</si>
  <si>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</si>
  <si>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</si>
  <si>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</si>
  <si>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</si>
  <si>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</si>
  <si>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</si>
  <si>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</si>
  <si>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</si>
  <si>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</si>
  <si>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</si>
  <si>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</si>
  <si>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</si>
  <si>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</si>
  <si>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</si>
  <si>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</si>
  <si>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</si>
  <si>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</si>
  <si>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</si>
  <si>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</si>
  <si>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</si>
  <si>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</si>
  <si>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</si>
  <si>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</si>
  <si>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</si>
  <si>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</si>
  <si>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</si>
  <si>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</si>
  <si>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</si>
  <si>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</si>
  <si>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</si>
  <si>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</si>
  <si>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</si>
  <si>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</si>
  <si>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</si>
  <si>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</si>
  <si>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</si>
  <si>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</si>
  <si>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</si>
  <si>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</si>
  <si>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</si>
  <si>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</si>
  <si>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</si>
  <si>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</si>
  <si>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</si>
  <si>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</si>
  <si>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</si>
  <si>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</si>
  <si>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</si>
  <si>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</si>
  <si>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</si>
  <si>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</si>
  <si>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</si>
  <si>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</si>
  <si>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</si>
  <si>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</si>
  <si>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</si>
  <si>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</si>
  <si>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</si>
  <si>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</si>
  <si>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</si>
  <si>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</si>
  <si>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</si>
  <si>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</si>
  <si>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</si>
  <si>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</si>
  <si>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</si>
  <si>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</si>
  <si>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</si>
  <si>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</si>
  <si>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</si>
  <si>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</si>
  <si>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</si>
  <si>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</si>
  <si>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</si>
  <si>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</si>
  <si>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</si>
  <si>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</si>
  <si>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</si>
  <si>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</si>
  <si>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</si>
  <si>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</si>
  <si>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</si>
  <si>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</si>
  <si>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</si>
  <si>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</si>
  <si>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</si>
  <si>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</si>
  <si>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</si>
  <si>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</si>
  <si>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</si>
  <si>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</si>
  <si>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</si>
  <si>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</si>
  <si>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</si>
  <si>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</si>
  <si>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</si>
  <si>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</si>
  <si>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</si>
  <si>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</si>
  <si>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</si>
  <si>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</si>
  <si>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</si>
  <si>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</si>
  <si>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</si>
  <si>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</si>
  <si>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</si>
  <si>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</si>
  <si>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</si>
  <si>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</si>
  <si>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</si>
  <si>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</si>
  <si>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</si>
  <si>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</si>
  <si>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</si>
  <si>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</si>
  <si>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</si>
  <si>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</si>
  <si>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</si>
  <si>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</si>
  <si>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</si>
  <si>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</si>
  <si>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</si>
  <si>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</si>
  <si>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</si>
  <si>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</si>
  <si>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</si>
  <si>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</si>
  <si>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</si>
  <si>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</si>
  <si>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</si>
  <si>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</si>
  <si>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</si>
  <si>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</si>
  <si>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</si>
  <si>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</si>
  <si>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</si>
  <si>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</si>
  <si>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</si>
  <si>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</si>
  <si>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</si>
  <si>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</si>
  <si>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</si>
  <si>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</si>
  <si>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</si>
  <si>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</si>
  <si>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</si>
  <si>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</si>
  <si>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</si>
  <si>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</si>
  <si>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</si>
  <si>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</si>
  <si>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</si>
  <si>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</si>
  <si>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</si>
  <si>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</si>
  <si>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</si>
  <si>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</si>
  <si>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</si>
  <si>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</si>
  <si>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</si>
  <si>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</si>
  <si>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</si>
  <si>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</si>
  <si>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</si>
  <si>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</si>
  <si>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</si>
  <si>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</si>
  <si>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</si>
  <si>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</si>
  <si>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</si>
  <si>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</si>
  <si>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</si>
  <si>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</si>
  <si>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</si>
  <si>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</si>
  <si>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</si>
  <si>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</si>
  <si>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</si>
  <si>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</si>
  <si>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</si>
  <si>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</si>
  <si>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</si>
  <si>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</si>
  <si>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</si>
  <si>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</si>
  <si>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</si>
  <si>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</si>
  <si>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</si>
  <si>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</si>
  <si>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</si>
  <si>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</si>
  <si>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</si>
  <si>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</si>
  <si>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</si>
  <si>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</si>
  <si>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</si>
  <si>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</si>
  <si>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</si>
  <si>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</si>
  <si>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</si>
  <si>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</si>
  <si>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</si>
  <si>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</si>
  <si>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</si>
  <si>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</si>
  <si>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</si>
  <si>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</si>
  <si>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</si>
  <si>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</si>
  <si>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</si>
  <si>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</si>
  <si>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</si>
  <si>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</si>
  <si>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</si>
  <si>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</si>
  <si>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</si>
  <si>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</si>
  <si>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</si>
  <si>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</si>
  <si>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</si>
  <si>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</si>
  <si>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</si>
  <si>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</si>
  <si>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</si>
  <si>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</si>
  <si>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</si>
  <si>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</si>
  <si>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</si>
  <si>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</si>
  <si>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</si>
  <si>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</si>
  <si>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</si>
  <si>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</si>
  <si>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</si>
  <si>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</si>
  <si>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</si>
  <si>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</si>
  <si>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</si>
  <si>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</si>
  <si>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</si>
  <si>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</si>
  <si>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</si>
  <si>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</si>
  <si>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</si>
  <si>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</si>
  <si>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</si>
  <si>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</si>
  <si>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</si>
  <si>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</si>
  <si>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</si>
  <si>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</si>
  <si>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</si>
  <si>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</si>
  <si>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</si>
  <si>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</si>
  <si>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</si>
  <si>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</si>
  <si>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</si>
  <si>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</si>
  <si>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</si>
  <si>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</si>
  <si>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</si>
  <si>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</si>
  <si>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</si>
  <si>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</si>
  <si>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</si>
  <si>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</si>
  <si>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</si>
  <si>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</si>
  <si>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</si>
  <si>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</si>
  <si>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</si>
  <si>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</si>
  <si>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</si>
  <si>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</si>
  <si>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</si>
  <si>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</si>
  <si>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</si>
  <si>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</si>
  <si>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</si>
  <si>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</si>
  <si>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</si>
  <si>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</si>
  <si>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</si>
  <si>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</si>
  <si>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</si>
  <si>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</si>
  <si>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</si>
  <si>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</si>
  <si>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</si>
  <si>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</si>
  <si>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</si>
  <si>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</si>
  <si>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</si>
  <si>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</si>
  <si>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</si>
  <si>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</si>
  <si>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</si>
  <si>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</si>
  <si>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</si>
  <si>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</si>
  <si>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</si>
  <si>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</si>
  <si>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</si>
  <si>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</si>
  <si>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</si>
  <si>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</si>
  <si>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</si>
  <si>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</si>
  <si>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</si>
  <si>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</si>
  <si>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</si>
  <si>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</si>
  <si>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</si>
  <si>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</si>
  <si>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</si>
  <si>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</si>
  <si>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</si>
  <si>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</si>
  <si>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</si>
  <si>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</si>
  <si>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</si>
  <si>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</si>
  <si>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</si>
  <si>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</si>
  <si>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</si>
  <si>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</si>
  <si>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</si>
  <si>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</si>
  <si>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</si>
  <si>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</si>
  <si>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</si>
  <si>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</si>
  <si>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</si>
  <si>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</si>
  <si>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</si>
  <si>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</si>
  <si>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</si>
  <si>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</si>
  <si>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</si>
  <si>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</si>
  <si>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</si>
  <si>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</si>
  <si>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</si>
  <si>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</si>
  <si>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</si>
  <si>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</si>
  <si>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</si>
  <si>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</si>
  <si>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</si>
  <si>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</si>
  <si>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</si>
  <si>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</si>
  <si>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</si>
  <si>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</si>
  <si>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</si>
  <si>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</si>
  <si>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</si>
  <si>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</si>
  <si>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</si>
  <si>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</si>
  <si>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</si>
  <si>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</si>
  <si>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</si>
  <si>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</si>
  <si>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</si>
  <si>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</si>
  <si>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</si>
  <si>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</si>
  <si>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</si>
  <si>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</si>
  <si>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</si>
  <si>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</si>
  <si>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</si>
  <si>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</si>
  <si>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</si>
  <si>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</si>
  <si>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</si>
  <si>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</si>
  <si>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</si>
  <si>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</si>
  <si>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</si>
  <si>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</si>
  <si>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</si>
  <si>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</si>
  <si>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</si>
  <si>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</si>
  <si>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</si>
  <si>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</si>
  <si>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</si>
  <si>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</si>
  <si>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</si>
  <si>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</si>
  <si>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</si>
  <si>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</si>
  <si>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</si>
  <si>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</si>
  <si>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</si>
  <si>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</si>
  <si>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</si>
  <si>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</si>
  <si>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</si>
  <si>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</si>
  <si>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</si>
  <si>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</si>
  <si>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</si>
  <si>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</si>
  <si>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</si>
  <si>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</si>
  <si>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</si>
  <si>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</si>
  <si>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</si>
  <si>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</si>
  <si>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</si>
  <si>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</si>
  <si>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</si>
  <si>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</si>
  <si>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</si>
  <si>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</si>
  <si>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</si>
  <si>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</si>
  <si>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</si>
  <si>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</si>
  <si>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</si>
  <si>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</si>
  <si>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</si>
  <si>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</si>
  <si>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</si>
  <si>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</si>
  <si>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</si>
  <si>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</si>
  <si>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</si>
  <si>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</si>
  <si>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</si>
  <si>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</si>
  <si>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</si>
  <si>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</si>
  <si>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</si>
  <si>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</si>
  <si>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</si>
  <si>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</si>
  <si>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</si>
  <si>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</si>
  <si>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</si>
  <si>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</si>
  <si>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</si>
  <si>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</si>
  <si>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</si>
  <si>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</si>
  <si>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</si>
  <si>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</si>
  <si>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</si>
  <si>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</si>
  <si>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</si>
  <si>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</si>
  <si>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</si>
  <si>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</si>
  <si>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</si>
  <si>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</si>
  <si>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</si>
  <si>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</si>
  <si>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</si>
  <si>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</si>
  <si>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</si>
  <si>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</si>
  <si>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</si>
  <si>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</si>
  <si>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</si>
  <si>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</si>
  <si>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</si>
  <si>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</si>
  <si>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</si>
  <si>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</si>
  <si>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</si>
  <si>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</si>
  <si>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</si>
  <si>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</si>
  <si>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</si>
  <si>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</si>
  <si>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</si>
  <si>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</si>
  <si>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</si>
  <si>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</si>
  <si>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</si>
  <si>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</si>
  <si>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</si>
  <si>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</si>
  <si>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</si>
  <si>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</si>
  <si>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</si>
  <si>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</si>
  <si>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</si>
  <si>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</si>
  <si>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</si>
  <si>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</si>
  <si>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</si>
  <si>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</si>
  <si>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</si>
  <si>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</si>
  <si>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</si>
  <si>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</si>
  <si>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</si>
  <si>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</si>
  <si>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</si>
  <si>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</si>
  <si>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</si>
  <si>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</si>
  <si>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</si>
  <si>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</si>
  <si>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</si>
  <si>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</si>
  <si>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</si>
  <si>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</si>
  <si>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</si>
  <si>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</si>
  <si>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</si>
  <si>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</si>
  <si>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</si>
  <si>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</si>
  <si>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</si>
  <si>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</si>
  <si>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</si>
  <si>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</si>
  <si>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</si>
  <si>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</si>
  <si>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</si>
  <si>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</si>
  <si>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</si>
  <si>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</si>
  <si>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</si>
  <si>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</si>
  <si>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</si>
  <si>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</si>
  <si>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</si>
  <si>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</si>
  <si>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</si>
  <si>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</si>
  <si>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</si>
  <si>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</si>
  <si>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</si>
  <si>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</si>
  <si>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</si>
  <si>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</si>
  <si>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</si>
  <si>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</si>
  <si>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</si>
  <si>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</si>
  <si>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</si>
  <si>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</si>
  <si>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</si>
  <si>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</si>
  <si>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</si>
  <si>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</si>
  <si>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</si>
  <si>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</si>
  <si>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</si>
  <si>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</si>
  <si>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</si>
  <si>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</si>
  <si>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</si>
  <si>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</si>
  <si>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</si>
  <si>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</si>
  <si>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</si>
  <si>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</si>
  <si>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</si>
  <si>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</si>
  <si>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</si>
  <si>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</si>
  <si>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</si>
  <si>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</si>
  <si>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</si>
  <si>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</si>
  <si>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</si>
  <si>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</si>
  <si>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</si>
  <si>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</si>
  <si>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</si>
  <si>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</si>
  <si>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</si>
  <si>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</si>
  <si>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</si>
  <si>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</si>
  <si>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</si>
  <si>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</si>
  <si>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</si>
  <si>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</si>
  <si>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</si>
  <si>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</si>
  <si>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</si>
  <si>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</si>
  <si>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</si>
  <si>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</si>
  <si>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</si>
  <si>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</si>
  <si>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</si>
  <si>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</si>
  <si>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</si>
  <si>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</si>
  <si>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</si>
  <si>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</si>
  <si>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</si>
  <si>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</si>
  <si>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</si>
  <si>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</si>
  <si>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</si>
  <si>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</si>
  <si>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</si>
  <si>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</si>
  <si>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</si>
  <si>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</si>
  <si>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</si>
  <si>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</si>
  <si>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</si>
  <si>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</si>
  <si>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</si>
  <si>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</si>
  <si>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</si>
  <si>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</si>
  <si>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</si>
  <si>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</si>
  <si>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</si>
  <si>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</si>
  <si>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</si>
  <si>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</si>
  <si>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</si>
  <si>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</si>
  <si>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</si>
  <si>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</si>
  <si>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</si>
  <si>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</si>
  <si>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</si>
  <si>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</si>
  <si>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</si>
  <si>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</si>
  <si>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</si>
  <si>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</si>
  <si>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</si>
  <si>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</si>
  <si>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</si>
  <si>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</si>
  <si>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</si>
  <si>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</si>
  <si>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</si>
  <si>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</si>
  <si>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</si>
  <si>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</si>
  <si>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</si>
  <si>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</si>
  <si>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</si>
  <si>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</si>
  <si>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</si>
  <si>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</si>
  <si>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</si>
  <si>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</si>
  <si>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</si>
  <si>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</si>
  <si>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</si>
  <si>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</si>
  <si>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</si>
  <si>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</si>
  <si>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</si>
  <si>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</si>
  <si>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</si>
  <si>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</si>
  <si>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</si>
  <si>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</si>
  <si>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</si>
  <si>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</si>
  <si>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</si>
  <si>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</si>
  <si>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</si>
  <si>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</si>
  <si>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</si>
  <si>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</si>
  <si>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</si>
  <si>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</si>
  <si>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</si>
  <si>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</si>
  <si>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</si>
  <si>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</si>
  <si>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</si>
  <si>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</si>
  <si>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</si>
  <si>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</si>
  <si>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</si>
  <si>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</si>
  <si>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</si>
  <si>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</si>
  <si>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</si>
  <si>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</si>
  <si>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</si>
  <si>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</si>
  <si>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</si>
  <si>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</si>
  <si>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</si>
  <si>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</si>
  <si>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</si>
  <si>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</si>
  <si>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</si>
  <si>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</si>
  <si>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</si>
  <si>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</si>
  <si>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</si>
  <si>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</si>
  <si>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</si>
  <si>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</si>
  <si>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</si>
  <si>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</si>
  <si>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</si>
  <si>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</si>
  <si>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</si>
  <si>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</si>
  <si>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</si>
  <si>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</si>
  <si>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</si>
  <si>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</si>
  <si>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</si>
  <si>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</si>
  <si>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</si>
  <si>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</si>
  <si>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</si>
  <si>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</si>
  <si>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</si>
  <si>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</si>
  <si>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</si>
  <si>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</si>
  <si>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</si>
  <si>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</si>
  <si>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</si>
  <si>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</si>
  <si>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</si>
  <si>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</si>
  <si>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</si>
  <si>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</si>
  <si>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</si>
  <si>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</si>
  <si>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</si>
  <si>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</si>
  <si>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</si>
  <si>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</si>
  <si>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</si>
  <si>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</si>
  <si>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</si>
  <si>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</si>
  <si>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</si>
  <si>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</si>
  <si>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</si>
  <si>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</si>
  <si>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</si>
  <si>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</si>
  <si>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</si>
  <si>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</si>
  <si>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</si>
  <si>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</si>
  <si>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</si>
  <si>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</si>
  <si>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</si>
  <si>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</si>
  <si>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</si>
  <si>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</si>
  <si>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</si>
  <si>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</si>
  <si>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</si>
  <si>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</si>
  <si>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</si>
  <si>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</si>
  <si>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</si>
  <si>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</si>
  <si>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</si>
  <si>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</si>
  <si>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</si>
  <si>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</si>
  <si>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</si>
  <si>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</si>
  <si>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</si>
  <si>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</si>
  <si>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</si>
  <si>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</si>
  <si>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</si>
  <si>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</si>
  <si>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</si>
  <si>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</si>
  <si>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</si>
  <si>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</si>
  <si>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</si>
  <si>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</si>
  <si>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</si>
  <si>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</si>
  <si>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</si>
  <si>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</si>
  <si>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</si>
  <si>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</si>
  <si>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</si>
  <si>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</si>
  <si>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</si>
  <si>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</si>
  <si>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</si>
  <si>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</si>
  <si>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</si>
  <si>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</si>
  <si>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</si>
  <si>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</si>
  <si>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</si>
  <si>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</si>
  <si>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</si>
  <si>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</si>
  <si>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</si>
  <si>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</si>
  <si>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</si>
  <si>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</si>
  <si>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</si>
  <si>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</si>
  <si>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</si>
  <si>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</si>
  <si>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</si>
  <si>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</si>
  <si>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</si>
  <si>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</si>
  <si>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</si>
  <si>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</si>
  <si>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</si>
  <si>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</si>
  <si>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</si>
  <si>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</si>
  <si>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</si>
  <si>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</si>
  <si>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</si>
  <si>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</si>
  <si>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</si>
  <si>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</si>
  <si>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</si>
  <si>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</si>
  <si>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</si>
  <si>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</si>
  <si>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</si>
  <si>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</si>
  <si>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</si>
  <si>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</si>
  <si>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</si>
  <si>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</si>
  <si>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</si>
  <si>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</si>
  <si>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</si>
  <si>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</si>
  <si>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</si>
  <si>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</si>
  <si>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</si>
  <si>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</si>
  <si>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</si>
  <si>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</si>
  <si>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</si>
  <si>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</si>
  <si>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</si>
  <si>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</si>
  <si>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</si>
  <si>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</si>
  <si>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</si>
  <si>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</si>
  <si>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</si>
  <si>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</si>
  <si>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</si>
  <si>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</si>
  <si>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</si>
  <si>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</si>
  <si>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</si>
  <si>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</si>
  <si>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</si>
  <si>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</si>
  <si>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</si>
  <si>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</si>
  <si>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</si>
  <si>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</si>
  <si>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</si>
  <si>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</si>
  <si>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</si>
  <si>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</si>
  <si>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</si>
  <si>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</si>
  <si>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</si>
  <si>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</si>
  <si>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</si>
  <si>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</si>
  <si>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</si>
  <si>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</si>
  <si>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</si>
  <si>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</si>
  <si>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</si>
  <si>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</si>
  <si>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</si>
  <si>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</si>
  <si>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</si>
  <si>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</si>
  <si>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</si>
  <si>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</si>
  <si>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</si>
  <si>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</si>
  <si>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</si>
  <si>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</si>
  <si>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</si>
  <si>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</si>
  <si>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</si>
  <si>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</si>
  <si>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</si>
  <si>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</si>
  <si>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</si>
  <si>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</si>
  <si>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</si>
  <si>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</si>
  <si>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</si>
  <si>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</si>
  <si>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</si>
  <si>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</si>
  <si>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</si>
  <si>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</si>
  <si>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</si>
  <si>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</si>
  <si>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</si>
  <si>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</si>
  <si>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</si>
  <si>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</si>
  <si>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</si>
  <si>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</si>
  <si>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</si>
  <si>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</si>
  <si>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</si>
  <si>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</si>
  <si>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</si>
  <si>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</si>
  <si>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</si>
  <si>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</si>
  <si>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</si>
  <si>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</si>
  <si>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</si>
  <si>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</si>
  <si>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</si>
  <si>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</si>
  <si>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</si>
  <si>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</si>
  <si>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</si>
  <si>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</si>
  <si>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</si>
  <si>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</si>
  <si>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</si>
  <si>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</si>
  <si>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</si>
  <si>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</si>
  <si>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</si>
  <si>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</si>
  <si>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</si>
  <si>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</si>
  <si>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</si>
  <si>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</si>
  <si>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</si>
  <si>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</si>
  <si>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</si>
  <si>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</si>
  <si>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</si>
  <si>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</si>
  <si>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</si>
  <si>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</si>
  <si>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</si>
  <si>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</si>
  <si>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</si>
  <si>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</si>
  <si>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</si>
  <si>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</si>
  <si>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</si>
  <si>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</si>
  <si>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</si>
  <si>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</si>
  <si>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</si>
  <si>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</si>
  <si>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</si>
  <si>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</si>
  <si>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</si>
  <si>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</si>
  <si>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</si>
  <si>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</si>
  <si>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</si>
  <si>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</si>
  <si>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</si>
  <si>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</si>
  <si>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</si>
  <si>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</si>
  <si>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</si>
  <si>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</si>
  <si>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</si>
  <si>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</si>
  <si>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</si>
  <si>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</si>
  <si>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</si>
  <si>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</si>
  <si>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</si>
  <si>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</si>
  <si>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</si>
  <si>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</si>
  <si>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</si>
  <si>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</si>
  <si>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</si>
  <si>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</si>
  <si>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</si>
  <si>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</si>
  <si>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</si>
  <si>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</si>
  <si>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</si>
  <si>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</si>
  <si>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</si>
  <si>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</si>
  <si>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</si>
  <si>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</si>
  <si>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</si>
  <si>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</si>
  <si>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</si>
  <si>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</si>
  <si>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</si>
  <si>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</si>
  <si>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</si>
  <si>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</si>
  <si>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</si>
  <si>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</si>
  <si>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</si>
  <si>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</si>
  <si>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</si>
  <si>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</si>
  <si>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</si>
  <si>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</si>
  <si>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</si>
  <si>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</si>
  <si>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</si>
  <si>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</si>
  <si>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</si>
  <si>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</si>
  <si>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</si>
  <si>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</si>
  <si>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</si>
  <si>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</si>
  <si>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</si>
  <si>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</si>
  <si>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</si>
  <si>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</si>
  <si>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</si>
  <si>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</si>
  <si>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</si>
  <si>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</si>
  <si>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</si>
  <si>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</si>
  <si>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</si>
  <si>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</si>
  <si>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</si>
  <si>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</si>
  <si>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</si>
  <si>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</si>
  <si>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</si>
  <si>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</si>
  <si>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</si>
  <si>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</si>
  <si>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</si>
  <si>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</si>
  <si>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</si>
  <si>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</si>
  <si>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</si>
  <si>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</si>
  <si>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</si>
  <si>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</si>
  <si>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</si>
  <si>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</si>
  <si>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</si>
  <si>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</si>
  <si>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</si>
  <si>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</si>
  <si>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</si>
  <si>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</si>
  <si>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</si>
  <si>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</si>
  <si>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</si>
  <si>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</si>
  <si>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</si>
  <si>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</si>
  <si>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</si>
  <si>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</si>
  <si>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</si>
  <si>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</si>
  <si>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</si>
  <si>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</si>
  <si>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</si>
  <si>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</si>
  <si>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</si>
  <si>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</si>
  <si>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</si>
  <si>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</si>
  <si>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</si>
  <si>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</si>
  <si>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</si>
  <si>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</si>
  <si>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</si>
  <si>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</si>
  <si>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</si>
  <si>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</si>
  <si>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</si>
  <si>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</si>
  <si>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</si>
  <si>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</si>
  <si>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</si>
  <si>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</si>
  <si>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</si>
  <si>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</si>
  <si>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</si>
  <si>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</si>
  <si>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</si>
  <si>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</si>
  <si>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</si>
  <si>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</si>
  <si>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</si>
  <si>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</si>
  <si>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</si>
  <si>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</si>
  <si>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</si>
  <si>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</si>
  <si>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</si>
  <si>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</si>
  <si>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</si>
  <si>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</si>
  <si>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</si>
  <si>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</si>
  <si>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</si>
  <si>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</si>
  <si>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</si>
  <si>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</si>
  <si>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</si>
  <si>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</si>
  <si>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</si>
  <si>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</si>
  <si>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</si>
  <si>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</si>
  <si>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</si>
  <si>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</si>
  <si>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</si>
  <si>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</si>
  <si>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</si>
  <si>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</si>
  <si>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</si>
  <si>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</si>
  <si>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</si>
  <si>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</si>
  <si>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</si>
  <si>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</si>
  <si>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</si>
  <si>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</si>
  <si>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</si>
  <si>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</si>
  <si>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</si>
  <si>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</si>
  <si>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</si>
  <si>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</si>
  <si>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</si>
  <si>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</si>
  <si>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</si>
  <si>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</si>
  <si>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</si>
  <si>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</si>
  <si>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</si>
  <si>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</si>
  <si>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</si>
  <si>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</si>
  <si>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</si>
  <si>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</si>
  <si>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</si>
  <si>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</si>
  <si>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</si>
  <si>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</si>
  <si>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</si>
  <si>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</si>
  <si>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</si>
  <si>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</si>
  <si>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</si>
  <si>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</si>
  <si>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</si>
  <si>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</si>
  <si>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</si>
  <si>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</si>
  <si>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</si>
  <si>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</si>
  <si>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</si>
  <si>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</si>
  <si>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</si>
  <si>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</si>
  <si>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</si>
  <si>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</si>
  <si>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</si>
  <si>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</si>
  <si>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</si>
  <si>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</si>
  <si>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</si>
  <si>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</si>
  <si>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</si>
  <si>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</si>
  <si>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</si>
  <si>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</si>
  <si>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</si>
  <si>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</si>
  <si>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</si>
  <si>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</si>
  <si>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</si>
  <si>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</si>
  <si>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</si>
  <si>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</si>
  <si>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</si>
  <si>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</si>
  <si>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</si>
  <si>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</si>
  <si>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</si>
  <si>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</si>
  <si>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</si>
  <si>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</si>
  <si>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</si>
  <si>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</si>
  <si>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</si>
  <si>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</si>
  <si>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</si>
  <si>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</si>
  <si>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</si>
  <si>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</si>
  <si>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</si>
  <si>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</si>
  <si>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</si>
  <si>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</si>
  <si>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</si>
  <si>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</si>
  <si>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</si>
  <si>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</si>
  <si>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</si>
  <si>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</si>
  <si>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</si>
  <si>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</si>
  <si>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</si>
  <si>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</si>
  <si>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</si>
  <si>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</si>
  <si>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</si>
  <si>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</si>
  <si>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</si>
  <si>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</si>
  <si>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</si>
  <si>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</si>
  <si>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</si>
  <si>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</si>
  <si>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</si>
  <si>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</si>
  <si>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</si>
  <si>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</si>
  <si>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</si>
  <si>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</si>
  <si>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</si>
  <si>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</si>
  <si>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</si>
  <si>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</si>
  <si>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</si>
  <si>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</si>
  <si>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</si>
  <si>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</si>
  <si>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</si>
  <si>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</si>
  <si>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</si>
  <si>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</si>
  <si>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</si>
  <si>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</si>
  <si>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</si>
  <si>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</si>
  <si>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</si>
  <si>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</si>
  <si>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</si>
  <si>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</si>
  <si>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</si>
  <si>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</si>
  <si>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</si>
  <si>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</si>
  <si>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</si>
  <si>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</si>
  <si>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</si>
  <si>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</si>
  <si>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</si>
  <si>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</si>
  <si>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</si>
  <si>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</si>
  <si>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</si>
  <si>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</si>
  <si>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</si>
  <si>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</si>
  <si>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</si>
  <si>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</si>
  <si>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</si>
  <si>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</si>
  <si>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</si>
  <si>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</si>
  <si>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</si>
  <si>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</si>
  <si>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</si>
  <si>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</si>
  <si>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</si>
  <si>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</si>
  <si>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</si>
  <si>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</si>
  <si>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</si>
  <si>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</si>
  <si>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</si>
  <si>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</si>
  <si>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</si>
  <si>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</si>
  <si>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</si>
  <si>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</si>
  <si>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</si>
  <si>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</si>
  <si>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</si>
  <si>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</si>
  <si>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</si>
  <si>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</si>
  <si>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</si>
  <si>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</si>
  <si>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</si>
  <si>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</si>
  <si>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</si>
  <si>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</si>
  <si>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</si>
  <si>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</si>
  <si>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</si>
  <si>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</si>
  <si>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</si>
  <si>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</si>
  <si>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</si>
  <si>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</si>
  <si>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</si>
  <si>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</si>
  <si>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</si>
  <si>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</si>
  <si>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</si>
  <si>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</si>
  <si>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</si>
  <si>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</si>
  <si>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</si>
  <si>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</si>
  <si>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</si>
  <si>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</si>
  <si>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</si>
  <si>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</si>
  <si>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</si>
  <si>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</si>
  <si>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</si>
  <si>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</si>
  <si>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</si>
  <si>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</si>
  <si>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</si>
  <si>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</si>
  <si>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</si>
  <si>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</si>
  <si>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</si>
  <si>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</si>
  <si>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</si>
  <si>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</si>
  <si>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</si>
  <si>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</si>
  <si>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</si>
  <si>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</si>
  <si>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</si>
  <si>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</si>
  <si>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</si>
  <si>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</si>
  <si>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</si>
  <si>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</si>
  <si>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</si>
  <si>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</si>
  <si>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</si>
  <si>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</si>
  <si>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</si>
  <si>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</si>
  <si>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</si>
  <si>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</si>
  <si>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</si>
  <si>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</si>
  <si>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</si>
  <si>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</si>
  <si>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</si>
  <si>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</si>
  <si>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</si>
  <si>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</si>
  <si>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</si>
  <si>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</si>
  <si>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</si>
  <si>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</si>
  <si>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</si>
  <si>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</si>
  <si>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</si>
  <si>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</si>
  <si>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</si>
  <si>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</si>
  <si>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</si>
  <si>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</si>
  <si>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</si>
  <si>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</si>
  <si>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</si>
  <si>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</si>
  <si>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</si>
  <si>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</si>
  <si>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</si>
  <si>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</si>
  <si>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</si>
  <si>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</si>
  <si>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</si>
  <si>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</si>
  <si>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</si>
  <si>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</si>
  <si>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</si>
  <si>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</si>
  <si>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</si>
  <si>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</si>
  <si>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</si>
  <si>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</si>
  <si>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</si>
  <si>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</si>
  <si>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</si>
  <si>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</si>
  <si>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</si>
  <si>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</si>
  <si>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</si>
  <si>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</si>
  <si>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</si>
  <si>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</si>
  <si>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</si>
  <si>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</si>
  <si>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</si>
  <si>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</si>
  <si>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</si>
  <si>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</si>
  <si>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</si>
  <si>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</si>
  <si>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</si>
  <si>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</si>
  <si>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</si>
  <si>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</si>
  <si>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</si>
  <si>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</si>
  <si>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</si>
  <si>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</si>
  <si>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</si>
  <si>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</si>
  <si>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</si>
  <si>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</si>
  <si>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</si>
  <si>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</si>
  <si>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</si>
  <si>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</si>
  <si>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</si>
  <si>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</si>
  <si>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</si>
  <si>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</si>
  <si>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</si>
  <si>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</si>
  <si>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</si>
  <si>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</si>
  <si>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</si>
  <si>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</si>
  <si>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</si>
  <si>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</si>
  <si>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</si>
  <si>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</si>
  <si>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</si>
  <si>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</si>
  <si>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</si>
  <si>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</si>
  <si>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</si>
  <si>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</si>
  <si>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</si>
  <si>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</si>
  <si>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</si>
  <si>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</si>
  <si>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</si>
  <si>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</si>
  <si>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</si>
  <si>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</si>
  <si>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</si>
  <si>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</si>
  <si>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</si>
  <si>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</si>
  <si>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</si>
  <si>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</si>
  <si>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</si>
  <si>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</si>
  <si>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</si>
  <si>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</si>
  <si>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</si>
  <si>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</si>
  <si>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</si>
  <si>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</si>
  <si>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</si>
  <si>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</si>
  <si>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</si>
  <si>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</si>
  <si>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</si>
  <si>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</si>
  <si>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</si>
  <si>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</si>
  <si>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</si>
  <si>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</si>
  <si>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</si>
  <si>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</si>
  <si>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</si>
  <si>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</si>
  <si>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</si>
  <si>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</si>
  <si>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</si>
  <si>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</si>
  <si>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</si>
  <si>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</si>
  <si>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</si>
  <si>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</si>
  <si>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</si>
  <si>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</si>
  <si>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</si>
  <si>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</si>
  <si>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</si>
  <si>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</si>
  <si>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</si>
  <si>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</si>
  <si>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</si>
  <si>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</si>
  <si>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</si>
  <si>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</si>
  <si>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</si>
  <si>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</si>
  <si>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</si>
  <si>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</si>
  <si>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</si>
  <si>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</si>
  <si>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</si>
  <si>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</si>
  <si>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</si>
  <si>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</si>
  <si>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</si>
  <si>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</si>
  <si>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</si>
  <si>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</si>
  <si>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</si>
  <si>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</si>
  <si>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</si>
  <si>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</si>
  <si>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</si>
  <si>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</si>
  <si>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</si>
  <si>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</si>
  <si>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</si>
  <si>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</si>
  <si>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</si>
  <si>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</si>
  <si>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</si>
  <si>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</si>
  <si>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</si>
  <si>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</si>
  <si>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</si>
  <si>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</si>
  <si>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</si>
  <si>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</si>
  <si>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</si>
  <si>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</si>
  <si>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</si>
  <si>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</si>
  <si>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</si>
  <si>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</si>
  <si>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</si>
  <si>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</si>
  <si>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</si>
  <si>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</si>
  <si>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</si>
  <si>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</si>
  <si>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</si>
  <si>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</si>
  <si>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</si>
  <si>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</si>
  <si>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</si>
  <si>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</si>
  <si>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</si>
  <si>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</si>
  <si>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</si>
  <si>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</si>
  <si>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</si>
  <si>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</si>
  <si>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</si>
  <si>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</si>
  <si>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</si>
  <si>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</si>
  <si>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</si>
  <si>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</si>
  <si>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</si>
  <si>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</si>
  <si>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</si>
  <si>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</si>
  <si>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</si>
  <si>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</si>
  <si>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</si>
  <si>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</si>
  <si>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</si>
  <si>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</si>
  <si>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</si>
  <si>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</si>
  <si>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</si>
  <si>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</si>
  <si>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</si>
  <si>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</si>
  <si>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</si>
  <si>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</si>
  <si>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</si>
  <si>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</si>
  <si>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</si>
  <si>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</si>
  <si>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</si>
  <si>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</si>
  <si>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</si>
  <si>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</si>
  <si>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</si>
  <si>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</si>
  <si>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</si>
  <si>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</si>
  <si>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</si>
  <si>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</si>
  <si>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</si>
  <si>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</si>
  <si>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</si>
  <si>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</si>
  <si>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</si>
  <si>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</si>
  <si>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</si>
  <si>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</si>
  <si>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</si>
  <si>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</si>
  <si>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</si>
  <si>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</si>
  <si>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</si>
  <si>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</si>
  <si>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</si>
  <si>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</si>
  <si>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</si>
  <si>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</si>
  <si>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</si>
  <si>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</si>
  <si>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</si>
  <si>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</si>
  <si>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</si>
  <si>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</si>
  <si>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</si>
  <si>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</si>
  <si>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</si>
  <si>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</si>
  <si>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</si>
  <si>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</si>
  <si>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</si>
  <si>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</si>
  <si>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</si>
  <si>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</si>
  <si>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</si>
  <si>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</si>
  <si>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</si>
  <si>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</si>
  <si>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</si>
  <si>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</si>
  <si>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</si>
  <si>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</si>
  <si>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</si>
  <si>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</si>
  <si>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</si>
  <si>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</si>
  <si>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</si>
  <si>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</si>
  <si>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</si>
  <si>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</si>
  <si>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</si>
  <si>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</si>
  <si>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</si>
  <si>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</si>
  <si>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</si>
  <si>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</si>
  <si>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</si>
  <si>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</si>
  <si>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</si>
  <si>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</si>
  <si>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</si>
  <si>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</si>
  <si>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</si>
  <si>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</si>
  <si>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</si>
  <si>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</si>
  <si>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</si>
  <si>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</si>
  <si>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</si>
  <si>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</si>
  <si>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</si>
  <si>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</si>
  <si>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</si>
  <si>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</si>
  <si>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</si>
  <si>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</si>
  <si>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</si>
  <si>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</si>
  <si>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</si>
  <si>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</si>
  <si>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</si>
  <si>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</si>
  <si>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</si>
  <si>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</si>
  <si>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</si>
  <si>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</si>
  <si>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</si>
  <si>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</si>
  <si>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</si>
  <si>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</si>
  <si>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</si>
  <si>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</si>
  <si>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</si>
  <si>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</si>
  <si>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</si>
  <si>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</si>
  <si>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</si>
  <si>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</si>
  <si>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</si>
  <si>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</si>
  <si>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</si>
  <si>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</si>
  <si>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</si>
  <si>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</si>
  <si>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</si>
  <si>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</si>
  <si>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</si>
  <si>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</si>
  <si>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</si>
  <si>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</si>
  <si>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</si>
  <si>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</si>
  <si>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</si>
  <si>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</si>
  <si>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</si>
  <si>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</si>
  <si>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</si>
  <si>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</si>
  <si>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</si>
  <si>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</si>
  <si>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</si>
  <si>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</si>
  <si>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</si>
  <si>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</si>
  <si>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</si>
  <si>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</si>
  <si>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</si>
  <si>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</si>
  <si>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</si>
  <si>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</si>
  <si>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</si>
  <si>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</si>
  <si>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</si>
  <si>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</si>
  <si>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</si>
  <si>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</si>
  <si>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</si>
  <si>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</si>
  <si>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</si>
  <si>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</si>
  <si>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</si>
  <si>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</si>
  <si>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</si>
  <si>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</si>
  <si>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</si>
  <si>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</si>
  <si>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</si>
  <si>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</si>
  <si>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</si>
  <si>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</si>
  <si>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</si>
  <si>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</si>
  <si>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</si>
  <si>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</si>
  <si>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</si>
  <si>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</si>
  <si>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</si>
  <si>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</si>
  <si>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</si>
  <si>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</si>
  <si>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</si>
  <si>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</si>
  <si>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</si>
  <si>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</si>
  <si>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</si>
  <si>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</si>
  <si>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</si>
  <si>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</si>
  <si>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</si>
  <si>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</si>
  <si>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</si>
  <si>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</si>
  <si>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</si>
  <si>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</si>
  <si>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</si>
  <si>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</si>
  <si>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</si>
  <si>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</si>
  <si>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</si>
  <si>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</si>
  <si>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</si>
  <si>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</si>
  <si>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</si>
  <si>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</si>
  <si>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</si>
  <si>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</si>
  <si>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</si>
  <si>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</si>
  <si>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</si>
  <si>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</si>
  <si>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</si>
  <si>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</si>
  <si>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</si>
  <si>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</si>
  <si>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</si>
  <si>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</si>
  <si>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</si>
  <si>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</si>
  <si>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</si>
  <si>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</si>
  <si>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</si>
  <si>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</si>
  <si>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</si>
  <si>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</si>
  <si>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</si>
  <si>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</si>
  <si>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</si>
  <si>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</si>
  <si>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</si>
  <si>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</si>
  <si>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</si>
  <si>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</si>
  <si>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</si>
  <si>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</si>
  <si>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</si>
  <si>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</si>
  <si>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</si>
  <si>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</si>
  <si>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</si>
  <si>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</si>
  <si>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</si>
  <si>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</si>
  <si>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</si>
  <si>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</si>
  <si>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</si>
  <si>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</si>
  <si>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</si>
  <si>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</si>
  <si>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</si>
  <si>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</si>
  <si>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</si>
  <si>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</si>
  <si>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</si>
  <si>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</si>
  <si>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</si>
  <si>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</si>
  <si>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</si>
  <si>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</si>
  <si>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</si>
  <si>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</si>
  <si>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</si>
  <si>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</si>
  <si>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</si>
  <si>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</si>
  <si>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</si>
  <si>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</si>
  <si>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</si>
  <si>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</si>
  <si>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</si>
  <si>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</si>
  <si>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</si>
  <si>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</si>
  <si>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</si>
  <si>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</si>
  <si>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</si>
  <si>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</si>
  <si>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</si>
  <si>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</si>
  <si>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</si>
  <si>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</si>
  <si>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</si>
  <si>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</si>
  <si>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</si>
  <si>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</si>
  <si>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</si>
  <si>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</si>
  <si>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</si>
  <si>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</si>
  <si>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</si>
  <si>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</si>
  <si>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</si>
  <si>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</si>
  <si>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</si>
  <si>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</si>
  <si>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</si>
  <si>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</si>
  <si>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</si>
  <si>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</si>
  <si>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</si>
  <si>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</si>
  <si>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</si>
  <si>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</si>
  <si>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</si>
  <si>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</si>
  <si>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</si>
  <si>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</si>
  <si>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</si>
  <si>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</si>
  <si>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</si>
  <si>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</si>
  <si>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</si>
  <si>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</si>
  <si>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</si>
  <si>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</si>
  <si>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</si>
  <si>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</si>
  <si>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</si>
  <si>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</si>
  <si>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</si>
  <si>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</si>
  <si>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</si>
  <si>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</si>
  <si>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</si>
  <si>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</si>
  <si>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</si>
  <si>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</si>
  <si>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</si>
  <si>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</si>
  <si>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</si>
  <si>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</si>
  <si>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</si>
  <si>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</si>
  <si>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</si>
  <si>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</si>
  <si>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</si>
  <si>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</si>
  <si>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</si>
  <si>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</si>
  <si>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</si>
  <si>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</si>
  <si>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</si>
  <si>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</si>
  <si>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</si>
  <si>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</si>
  <si>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</si>
  <si>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</si>
  <si>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</si>
  <si>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</si>
  <si>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</si>
  <si>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</si>
  <si>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</si>
  <si>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</si>
  <si>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</si>
  <si>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</si>
  <si>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</si>
  <si>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</si>
  <si>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</si>
  <si>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</si>
  <si>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</si>
  <si>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</si>
  <si>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</si>
  <si>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</si>
  <si>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</si>
  <si>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</si>
  <si>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</si>
  <si>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</si>
  <si>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</si>
  <si>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</si>
  <si>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</si>
  <si>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</si>
  <si>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</si>
  <si>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</si>
  <si>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</si>
  <si>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</si>
  <si>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</si>
  <si>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</si>
  <si>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</si>
  <si>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</si>
  <si>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</si>
  <si>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</si>
  <si>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</si>
  <si>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</si>
  <si>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</si>
  <si>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</si>
  <si>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</si>
  <si>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</si>
  <si>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</si>
  <si>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</si>
  <si>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</si>
  <si>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</si>
  <si>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</si>
  <si>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</si>
  <si>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</si>
  <si>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</si>
  <si>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</si>
  <si>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</si>
  <si>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</si>
  <si>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</si>
  <si>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</si>
  <si>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</si>
  <si>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</si>
  <si>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</si>
  <si>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</si>
  <si>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</si>
  <si>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</si>
  <si>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</si>
  <si>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</si>
  <si>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</si>
  <si>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</si>
  <si>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</si>
  <si>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</si>
  <si>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</si>
  <si>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</si>
  <si>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</si>
  <si>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</si>
  <si>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</si>
  <si>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</si>
  <si>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</si>
  <si>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</si>
  <si>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</si>
  <si>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</si>
  <si>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</si>
  <si>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</si>
  <si>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</si>
  <si>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</si>
  <si>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</si>
  <si>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</si>
  <si>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</si>
  <si>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</si>
  <si>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</si>
  <si>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</si>
  <si>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</si>
  <si>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</si>
  <si>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</si>
  <si>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</si>
  <si>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</si>
  <si>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</si>
  <si>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</si>
  <si>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</si>
  <si>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</si>
  <si>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</si>
  <si>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</si>
  <si>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</si>
  <si>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</si>
  <si>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</si>
  <si>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</si>
  <si>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</si>
  <si>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</si>
  <si>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</si>
  <si>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</si>
  <si>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</si>
  <si>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</si>
  <si>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</si>
  <si>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</si>
  <si>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</si>
  <si>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</si>
  <si>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</si>
  <si>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</si>
  <si>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</si>
  <si>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</si>
  <si>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</si>
  <si>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</si>
  <si>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</si>
  <si>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</si>
  <si>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</si>
  <si>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</si>
  <si>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</si>
  <si>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</si>
  <si>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</si>
  <si>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</si>
  <si>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</si>
  <si>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</si>
  <si>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</si>
  <si>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</si>
  <si>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</si>
  <si>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</si>
  <si>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</si>
  <si>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</si>
  <si>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</si>
  <si>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</si>
  <si>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</si>
  <si>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</si>
  <si>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</si>
  <si>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</si>
  <si>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</si>
  <si>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</si>
  <si>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</si>
  <si>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</si>
  <si>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</si>
  <si>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</si>
  <si>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</si>
  <si>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</si>
  <si>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</si>
  <si>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</si>
  <si>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</si>
  <si>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</si>
  <si>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</si>
  <si>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</si>
  <si>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</si>
  <si>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</si>
  <si>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</si>
  <si>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</si>
  <si>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</si>
  <si>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</si>
  <si>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</si>
  <si>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</si>
  <si>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</si>
  <si>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</si>
  <si>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</si>
  <si>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</si>
  <si>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</si>
  <si>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</si>
  <si>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</si>
  <si>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</si>
  <si>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</si>
  <si>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</si>
  <si>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</si>
  <si>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</si>
  <si>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</si>
  <si>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</si>
  <si>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</si>
  <si>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</si>
  <si>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</si>
  <si>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</si>
  <si>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</si>
  <si>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</si>
  <si>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</si>
  <si>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</si>
  <si>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</si>
  <si>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</si>
  <si>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</si>
  <si>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</si>
  <si>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</si>
  <si>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</si>
  <si>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</si>
  <si>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</si>
  <si>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</si>
  <si>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</si>
  <si>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</si>
  <si>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</si>
  <si>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</si>
  <si>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</si>
  <si>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</si>
  <si>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</si>
  <si>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</si>
  <si>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</si>
  <si>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</si>
  <si>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</si>
  <si>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</si>
  <si>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</si>
  <si>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</si>
  <si>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</si>
  <si>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</si>
  <si>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</si>
  <si>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</si>
  <si>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</si>
  <si>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</si>
  <si>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</si>
  <si>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</si>
  <si>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</si>
  <si>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</si>
  <si>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</si>
  <si>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</si>
  <si>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</si>
  <si>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</si>
  <si>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</si>
  <si>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</si>
  <si>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</si>
  <si>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</si>
  <si>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</si>
  <si>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</si>
  <si>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</si>
  <si>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</si>
  <si>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</si>
  <si>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</si>
  <si>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</si>
  <si>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</si>
  <si>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</si>
  <si>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</si>
  <si>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</si>
  <si>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</si>
  <si>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</si>
  <si>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</si>
  <si>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</si>
  <si>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</si>
  <si>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</si>
  <si>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</si>
  <si>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</si>
  <si>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</si>
  <si>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</si>
  <si>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</si>
  <si>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</si>
  <si>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</si>
  <si>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</si>
  <si>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</si>
  <si>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</si>
  <si>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</si>
  <si>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</si>
  <si>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</si>
  <si>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</si>
  <si>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</si>
  <si>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</si>
  <si>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</si>
  <si>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</si>
  <si>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</si>
  <si>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</si>
  <si>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</si>
  <si>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</si>
  <si>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</si>
  <si>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</si>
  <si>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</si>
  <si>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</si>
  <si>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</si>
  <si>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</si>
  <si>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</si>
  <si>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</si>
  <si>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</si>
  <si>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</si>
  <si>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</si>
  <si>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</si>
  <si>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</si>
  <si>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</si>
  <si>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</si>
  <si>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</si>
  <si>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</si>
  <si>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</si>
  <si>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</si>
  <si>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</si>
  <si>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</si>
  <si>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</si>
  <si>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</si>
  <si>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</si>
  <si>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</si>
  <si>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</si>
  <si>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</si>
  <si>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</si>
  <si>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</si>
  <si>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</si>
  <si>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</si>
  <si>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</si>
  <si>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</si>
  <si>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</si>
  <si>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</si>
  <si>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</si>
  <si>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</si>
  <si>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</si>
  <si>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</si>
  <si>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</si>
  <si>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</si>
  <si>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</si>
  <si>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</si>
  <si>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</si>
  <si>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</si>
  <si>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</si>
  <si>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</si>
  <si>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</si>
  <si>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</si>
  <si>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</si>
  <si>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</si>
  <si>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</si>
  <si>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</si>
  <si>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</si>
  <si>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</si>
  <si>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</si>
  <si>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</si>
  <si>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</si>
  <si>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</si>
  <si>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</si>
  <si>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</si>
  <si>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</si>
  <si>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</si>
  <si>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</si>
  <si>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</si>
  <si>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</si>
  <si>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</si>
  <si>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</si>
  <si>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</si>
  <si>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</si>
  <si>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</si>
  <si>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</si>
  <si>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</si>
  <si>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</si>
  <si>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</si>
  <si>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</si>
  <si>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</si>
  <si>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</si>
  <si>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</si>
  <si>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</si>
  <si>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</si>
  <si>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</si>
  <si>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</si>
  <si>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</si>
  <si>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</si>
  <si>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</si>
  <si>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</si>
  <si>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</si>
  <si>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</si>
  <si>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</si>
  <si>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</si>
  <si>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</si>
  <si>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</si>
  <si>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</si>
  <si>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</si>
  <si>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</si>
  <si>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</si>
  <si>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</si>
  <si>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</si>
  <si>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</si>
  <si>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</si>
  <si>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</si>
  <si>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</si>
  <si>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</si>
  <si>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</si>
  <si>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</si>
  <si>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</si>
  <si>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</si>
  <si>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</si>
  <si>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</si>
  <si>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</si>
  <si>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</si>
  <si>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</si>
  <si>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</si>
  <si>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</si>
  <si>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</si>
  <si>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</si>
  <si>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</si>
  <si>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</si>
  <si>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</si>
  <si>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</si>
  <si>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</si>
  <si>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</si>
  <si>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</si>
  <si>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</si>
  <si>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</si>
  <si>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</si>
  <si>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</si>
  <si>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</si>
  <si>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</si>
  <si>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</si>
  <si>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</si>
  <si>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</si>
  <si>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</si>
  <si>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</si>
  <si>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</si>
  <si>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</si>
  <si>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</si>
  <si>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</si>
  <si>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</si>
  <si>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</si>
  <si>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</si>
  <si>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</si>
  <si>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</si>
  <si>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</si>
  <si>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</si>
  <si>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</si>
  <si>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</si>
  <si>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</si>
  <si>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</si>
  <si>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</si>
  <si>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</si>
  <si>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</si>
  <si>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</si>
  <si>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</si>
  <si>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</si>
  <si>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</si>
  <si>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</si>
  <si>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</si>
  <si>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</si>
  <si>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</si>
  <si>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</si>
  <si>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</si>
  <si>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</si>
  <si>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</si>
  <si>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</si>
  <si>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</si>
  <si>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</si>
  <si>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</si>
  <si>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</si>
  <si>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</si>
  <si>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</si>
  <si>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</si>
  <si>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</si>
  <si>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</si>
  <si>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</si>
  <si>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</si>
  <si>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</si>
  <si>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</si>
  <si>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</si>
  <si>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</si>
  <si>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</si>
  <si>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</si>
  <si>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</si>
  <si>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</si>
  <si>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</si>
  <si>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</si>
  <si>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</si>
  <si>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</si>
  <si>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</si>
  <si>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</si>
  <si>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</si>
  <si>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</si>
  <si>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</si>
  <si>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</si>
  <si>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</si>
  <si>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</si>
  <si>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</si>
  <si>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</si>
  <si>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</si>
  <si>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</si>
  <si>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</si>
  <si>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</si>
  <si>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</si>
  <si>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</si>
  <si>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</si>
  <si>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</si>
  <si>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</si>
  <si>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</si>
  <si>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</si>
  <si>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</si>
  <si>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</si>
  <si>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</si>
  <si>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</si>
  <si>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</si>
  <si>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</si>
  <si>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</si>
  <si>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</si>
  <si>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</si>
  <si>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</si>
  <si>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</si>
  <si>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</si>
  <si>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</si>
  <si>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</si>
  <si>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</si>
  <si>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</si>
  <si>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</si>
  <si>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</si>
  <si>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</si>
  <si>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</si>
  <si>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</si>
  <si>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</si>
  <si>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</si>
  <si>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</si>
  <si>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</si>
  <si>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</si>
  <si>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</si>
  <si>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</si>
  <si>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</si>
  <si>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</si>
  <si>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</si>
  <si>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</si>
  <si>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</si>
  <si>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</si>
  <si>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</si>
  <si>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</si>
  <si>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</si>
  <si>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</si>
  <si>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</si>
  <si>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</si>
  <si>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</si>
  <si>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</si>
  <si>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</si>
  <si>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</si>
  <si>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</si>
  <si>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</si>
  <si>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</si>
  <si>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</si>
  <si>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</si>
  <si>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</si>
  <si>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</si>
  <si>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</si>
  <si>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</si>
  <si>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</si>
  <si>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</si>
  <si>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</si>
  <si>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</si>
  <si>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</si>
  <si>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</si>
  <si>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</si>
  <si>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</si>
  <si>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</si>
  <si>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</si>
  <si>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</si>
  <si>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</si>
  <si>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</si>
  <si>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</si>
  <si>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</si>
  <si>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</si>
  <si>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</si>
  <si>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</si>
  <si>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</si>
  <si>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</si>
  <si>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</si>
  <si>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</si>
  <si>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</si>
  <si>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</si>
  <si>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</si>
  <si>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</si>
  <si>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</si>
  <si>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</si>
  <si>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</si>
  <si>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</si>
  <si>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</si>
  <si>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</si>
  <si>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</si>
  <si>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</si>
  <si>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</si>
  <si>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</si>
  <si>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</si>
  <si>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</si>
  <si>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</si>
  <si>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</si>
  <si>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</si>
  <si>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</si>
  <si>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</si>
  <si>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</si>
  <si>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</si>
  <si>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</si>
  <si>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</si>
  <si>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</si>
  <si>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</si>
  <si>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</si>
  <si>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</si>
  <si>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</si>
  <si>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</si>
  <si>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</si>
  <si>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</si>
  <si>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</si>
  <si>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</si>
  <si>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</si>
  <si>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</si>
  <si>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</si>
  <si>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</si>
  <si>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</si>
  <si>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</si>
  <si>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</si>
  <si>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</si>
  <si>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</si>
  <si>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</si>
  <si>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</si>
  <si>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</si>
  <si>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</si>
  <si>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</si>
  <si>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</si>
  <si>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</si>
  <si>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</si>
  <si>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</si>
  <si>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</si>
  <si>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</si>
  <si>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</si>
  <si>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</si>
  <si>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</si>
  <si>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</si>
  <si>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</si>
  <si>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</si>
  <si>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</si>
  <si>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</si>
  <si>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</si>
  <si>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</si>
  <si>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</si>
  <si>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</si>
  <si>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</si>
  <si>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</si>
  <si>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</si>
  <si>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</si>
  <si>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</si>
  <si>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</si>
  <si>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</si>
  <si>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</si>
  <si>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</si>
  <si>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</si>
  <si>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</si>
  <si>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</si>
  <si>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</si>
  <si>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</si>
  <si>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</si>
  <si>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</si>
  <si>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</si>
  <si>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</si>
  <si>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</si>
  <si>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</si>
  <si>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</si>
  <si>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</si>
  <si>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</si>
  <si>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</si>
  <si>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</si>
  <si>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</si>
  <si>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</si>
  <si>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</si>
  <si>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</si>
  <si>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</si>
  <si>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</si>
  <si>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</si>
  <si>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</si>
  <si>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</si>
  <si>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</si>
  <si>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</si>
  <si>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</si>
  <si>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</si>
  <si>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</si>
  <si>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</si>
  <si>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</si>
  <si>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</si>
  <si>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</si>
  <si>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</si>
  <si>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</si>
  <si>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</si>
  <si>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</si>
  <si>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</si>
  <si>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</si>
  <si>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</si>
  <si>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</si>
  <si>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</si>
  <si>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</si>
  <si>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</si>
  <si>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</si>
  <si>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</si>
  <si>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</si>
  <si>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</si>
  <si>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</si>
  <si>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</si>
  <si>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</si>
  <si>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</si>
  <si>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</si>
  <si>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</si>
  <si>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</si>
  <si>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</si>
  <si>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</si>
  <si>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</si>
  <si>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</si>
  <si>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</si>
  <si>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</si>
  <si>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</si>
  <si>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</si>
  <si>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</si>
  <si>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</si>
  <si>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</si>
  <si>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</si>
  <si>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</si>
  <si>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</si>
  <si>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</si>
  <si>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</si>
  <si>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</si>
  <si>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</si>
  <si>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</si>
  <si>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</si>
  <si>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</si>
  <si>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</si>
  <si>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</si>
  <si>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</si>
  <si>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</si>
  <si>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</si>
  <si>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</si>
  <si>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</si>
  <si>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</si>
  <si>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</si>
  <si>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</si>
  <si>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</si>
  <si>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</si>
  <si>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</si>
  <si>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</si>
  <si>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</si>
  <si>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</si>
  <si>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</si>
  <si>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</si>
  <si>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</si>
  <si>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</si>
  <si>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</si>
  <si>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</si>
  <si>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</si>
  <si>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</si>
  <si>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</si>
  <si>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</si>
  <si>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</si>
  <si>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</si>
  <si>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</si>
  <si>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</si>
  <si>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</si>
  <si>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</si>
  <si>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</si>
  <si>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</si>
  <si>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</si>
  <si>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</si>
  <si>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</si>
  <si>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</si>
  <si>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</si>
  <si>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</si>
  <si>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</si>
  <si>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</si>
  <si>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</si>
  <si>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</si>
  <si>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</si>
  <si>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</si>
  <si>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</si>
  <si>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</si>
  <si>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</si>
  <si>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</si>
  <si>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</si>
  <si>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</si>
  <si>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</si>
  <si>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</si>
  <si>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</si>
  <si>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</si>
  <si>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</si>
  <si>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</si>
  <si>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</si>
  <si>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</si>
  <si>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</si>
  <si>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</si>
  <si>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</si>
  <si>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</si>
  <si>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</si>
  <si>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</si>
  <si>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</si>
  <si>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</si>
  <si>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</si>
  <si>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</si>
  <si>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</si>
  <si>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</si>
  <si>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</si>
  <si>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</si>
  <si>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</si>
  <si>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</si>
  <si>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</si>
  <si>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</si>
  <si>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</si>
  <si>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</si>
  <si>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</si>
  <si>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</si>
  <si>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</si>
  <si>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</si>
  <si>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</si>
  <si>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</si>
  <si>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</si>
  <si>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</si>
  <si>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</si>
  <si>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</si>
  <si>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</si>
  <si>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</si>
  <si>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</si>
  <si>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</si>
  <si>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</si>
  <si>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</si>
  <si>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</si>
  <si>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</si>
  <si>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</si>
  <si>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</si>
  <si>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</si>
  <si>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</si>
  <si>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</si>
  <si>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</si>
  <si>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</si>
  <si>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</si>
  <si>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</si>
  <si>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</si>
  <si>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</si>
  <si>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</si>
  <si>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</si>
  <si>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</si>
  <si>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</si>
  <si>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</si>
  <si>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</si>
  <si>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</si>
  <si>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</si>
  <si>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</si>
  <si>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</si>
  <si>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</si>
  <si>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</si>
  <si>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</si>
  <si>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</si>
  <si>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</si>
  <si>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</si>
  <si>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</si>
  <si>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</si>
  <si>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</si>
  <si>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</si>
  <si>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</si>
  <si>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</si>
  <si>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</si>
  <si>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</si>
  <si>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</si>
  <si>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</si>
  <si>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</si>
  <si>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</si>
  <si>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</si>
  <si>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</si>
  <si>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</si>
  <si>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</si>
  <si>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</si>
  <si>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</si>
  <si>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</si>
  <si>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</si>
  <si>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</si>
  <si>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</si>
  <si>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</si>
  <si>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</si>
  <si>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</si>
  <si>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</si>
  <si>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</si>
  <si>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</si>
  <si>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</si>
  <si>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</si>
  <si>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</si>
  <si>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</si>
  <si>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</si>
  <si>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</si>
  <si>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</si>
  <si>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</si>
  <si>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</si>
  <si>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</si>
  <si>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</si>
  <si>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</si>
  <si>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</si>
  <si>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</si>
  <si>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</si>
  <si>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</si>
  <si>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</si>
  <si>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</si>
  <si>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</si>
  <si>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</si>
  <si>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</si>
  <si>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</si>
  <si>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</si>
  <si>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</si>
  <si>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</si>
  <si>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</si>
  <si>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</si>
  <si>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</si>
  <si>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</si>
  <si>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</si>
  <si>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</si>
  <si>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</si>
  <si>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</si>
  <si>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</si>
  <si>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</si>
  <si>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</si>
  <si>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</si>
  <si>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</si>
  <si>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</si>
  <si>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</si>
  <si>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</si>
  <si>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</si>
  <si>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</si>
  <si>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</si>
  <si>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</si>
  <si>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</si>
  <si>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</si>
  <si>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</si>
  <si>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</si>
  <si>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</si>
  <si>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</si>
  <si>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</si>
  <si>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</si>
  <si>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</si>
  <si>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</si>
  <si>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</si>
  <si>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</si>
  <si>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</si>
  <si>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</si>
  <si>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</si>
  <si>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</si>
  <si>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</si>
  <si>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</si>
  <si>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</si>
  <si>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</si>
  <si>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</si>
  <si>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</si>
  <si>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</si>
  <si>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</si>
  <si>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</si>
  <si>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</si>
  <si>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</si>
  <si>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</si>
  <si>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</si>
  <si>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</si>
  <si>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</si>
  <si>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</si>
  <si>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</si>
  <si>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</si>
  <si>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</si>
  <si>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</si>
  <si>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</si>
  <si>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</si>
  <si>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</si>
  <si>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</si>
  <si>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</si>
  <si>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</si>
  <si>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</si>
  <si>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</si>
  <si>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</si>
  <si>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</si>
  <si>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</si>
  <si>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</si>
  <si>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</si>
  <si>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</si>
  <si>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</si>
  <si>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</si>
  <si>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</si>
  <si>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</si>
  <si>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</si>
  <si>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</si>
  <si>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</si>
  <si>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</si>
  <si>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</si>
  <si>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</si>
  <si>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</si>
  <si>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</si>
  <si>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</si>
  <si>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</si>
  <si>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</si>
  <si>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</si>
  <si>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</si>
  <si>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</si>
  <si>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</si>
  <si>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</si>
  <si>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</si>
  <si>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</si>
  <si>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</si>
  <si>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</si>
  <si>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</si>
  <si>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</si>
  <si>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</si>
  <si>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</si>
  <si>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</si>
  <si>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</si>
  <si>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</si>
  <si>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</si>
  <si>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</si>
  <si>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</si>
  <si>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</si>
  <si>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</si>
  <si>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</si>
  <si>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</si>
  <si>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</si>
  <si>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</si>
  <si>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</si>
  <si>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</si>
  <si>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</si>
  <si>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</si>
  <si>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</si>
  <si>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</si>
  <si>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</si>
  <si>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</si>
  <si>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</si>
  <si>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</si>
  <si>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</si>
  <si>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</si>
  <si>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</si>
  <si>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</si>
  <si>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</si>
  <si>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</si>
  <si>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</si>
  <si>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</si>
  <si>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</si>
  <si>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</si>
  <si>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</si>
  <si>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</si>
  <si>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</si>
  <si>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</si>
  <si>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</si>
  <si>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</si>
  <si>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</si>
  <si>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</si>
  <si>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</si>
  <si>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</si>
  <si>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</si>
  <si>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</si>
  <si>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</si>
  <si>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</si>
  <si>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</si>
  <si>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</si>
  <si>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</si>
  <si>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</si>
  <si>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</si>
  <si>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</si>
  <si>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</si>
  <si>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</si>
  <si>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</si>
  <si>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</si>
  <si>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</si>
  <si>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</si>
  <si>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</si>
  <si>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</si>
  <si>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</si>
  <si>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</si>
  <si>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</si>
  <si>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</si>
  <si>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</si>
  <si>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</si>
  <si>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</si>
  <si>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</si>
  <si>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</si>
  <si>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</si>
  <si>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</si>
  <si>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</si>
  <si>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</si>
  <si>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</si>
  <si>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</si>
  <si>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</si>
  <si>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</si>
  <si>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</si>
  <si>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</si>
  <si>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</si>
  <si>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</si>
  <si>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</si>
  <si>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</si>
  <si>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</si>
  <si>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</si>
  <si>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</si>
  <si>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</si>
  <si>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</si>
  <si>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</si>
  <si>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</si>
  <si>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</si>
  <si>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</si>
  <si>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</si>
  <si>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</si>
  <si>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</si>
  <si>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</si>
  <si>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</si>
  <si>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</si>
  <si>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</si>
  <si>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</si>
  <si>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</si>
  <si>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</si>
  <si>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</si>
  <si>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</si>
  <si>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</si>
  <si>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</si>
  <si>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</si>
  <si>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</si>
  <si>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</si>
  <si>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</si>
  <si>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</si>
  <si>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</si>
  <si>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</si>
  <si>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</si>
  <si>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</si>
  <si>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</si>
  <si>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</si>
  <si>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</si>
  <si>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</si>
  <si>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</si>
  <si>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</si>
  <si>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</si>
  <si>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</si>
  <si>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</si>
  <si>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</si>
  <si>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</si>
  <si>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</si>
  <si>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</si>
  <si>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</si>
  <si>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</si>
  <si>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</si>
  <si>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</si>
  <si>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</si>
  <si>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</si>
  <si>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</si>
  <si>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</si>
  <si>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</si>
  <si>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</si>
  <si>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</si>
  <si>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</si>
  <si>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</si>
  <si>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</si>
  <si>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</si>
  <si>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</si>
  <si>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</si>
  <si>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</si>
  <si>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</si>
  <si>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</si>
  <si>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</si>
  <si>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</si>
  <si>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</si>
  <si>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</si>
  <si>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</si>
  <si>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</si>
  <si>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</si>
  <si>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</si>
  <si>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</si>
  <si>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</si>
  <si>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</si>
  <si>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</si>
  <si>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</si>
  <si>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</si>
  <si>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</si>
  <si>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</si>
  <si>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</si>
  <si>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</si>
  <si>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</si>
  <si>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</si>
  <si>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</si>
  <si>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</si>
  <si>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</si>
  <si>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</si>
  <si>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</si>
  <si>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</si>
  <si>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</si>
  <si>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</si>
  <si>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</si>
  <si>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</si>
  <si>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</si>
  <si>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</si>
  <si>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</si>
  <si>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</si>
  <si>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</si>
  <si>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</si>
  <si>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</si>
  <si>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</si>
  <si>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</si>
  <si>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</si>
  <si>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</si>
  <si>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</si>
  <si>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</si>
  <si>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</si>
  <si>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</si>
  <si>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</si>
  <si>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</si>
  <si>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</si>
  <si>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</si>
  <si>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</si>
  <si>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</si>
  <si>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</si>
  <si>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</si>
  <si>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</si>
  <si>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</si>
  <si>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</si>
  <si>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</si>
  <si>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</si>
  <si>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</si>
  <si>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</si>
  <si>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</si>
  <si>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</si>
  <si>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</si>
  <si>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</si>
  <si>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</si>
  <si>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</si>
  <si>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</si>
  <si>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</si>
  <si>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</si>
  <si>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</si>
  <si>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</si>
  <si>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</si>
  <si>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</si>
  <si>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</si>
  <si>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</si>
  <si>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</si>
  <si>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</si>
  <si>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</si>
  <si>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</si>
  <si>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</si>
  <si>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</si>
  <si>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</si>
  <si>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</si>
  <si>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</si>
  <si>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</si>
  <si>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</si>
  <si>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</si>
  <si>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</si>
  <si>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</si>
  <si>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</si>
  <si>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</si>
  <si>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</si>
  <si>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</si>
  <si>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</si>
  <si>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</si>
  <si>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</si>
  <si>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</si>
  <si>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</si>
  <si>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</si>
  <si>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</si>
  <si>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</si>
  <si>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</si>
  <si>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</si>
  <si>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</si>
  <si>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</si>
  <si>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</si>
  <si>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</si>
  <si>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</si>
  <si>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</si>
  <si>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</si>
  <si>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</si>
  <si>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</si>
  <si>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</si>
  <si>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</si>
  <si>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</si>
  <si>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</si>
  <si>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</si>
  <si>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</si>
  <si>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</si>
  <si>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</si>
  <si>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</si>
  <si>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</si>
  <si>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</si>
  <si>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</si>
  <si>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</si>
  <si>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</si>
  <si>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</si>
  <si>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</si>
  <si>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</si>
  <si>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</si>
  <si>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</si>
  <si>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</si>
  <si>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</si>
  <si>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</si>
  <si>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</si>
  <si>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</si>
  <si>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</si>
  <si>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</si>
  <si>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</si>
  <si>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</si>
  <si>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</si>
  <si>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</si>
  <si>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</si>
  <si>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</si>
  <si>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</si>
  <si>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</si>
  <si>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</si>
  <si>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</si>
  <si>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</si>
  <si>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</si>
  <si>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</si>
  <si>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</si>
  <si>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</si>
  <si>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</si>
  <si>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</si>
  <si>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</si>
  <si>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</si>
  <si>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</si>
  <si>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</si>
  <si>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</si>
  <si>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</si>
  <si>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</si>
  <si>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</si>
  <si>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</si>
  <si>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</si>
  <si>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</si>
  <si>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</si>
  <si>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</si>
  <si>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</si>
  <si>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</si>
  <si>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</si>
  <si>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</si>
  <si>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</si>
  <si>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</si>
  <si>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</si>
  <si>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</si>
  <si>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</si>
  <si>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</si>
  <si>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</si>
  <si>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</si>
  <si>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</si>
  <si>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</si>
  <si>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</si>
  <si>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</si>
  <si>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</si>
  <si>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</si>
  <si>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</si>
  <si>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</si>
  <si>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</si>
  <si>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</si>
  <si>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</si>
  <si>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</si>
  <si>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</si>
  <si>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</si>
  <si>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</si>
  <si>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</si>
  <si>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</si>
  <si>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</si>
  <si>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</si>
  <si>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</si>
  <si>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</si>
  <si>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</si>
  <si>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</si>
  <si>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</si>
  <si>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</si>
  <si>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</si>
  <si>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</si>
  <si>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</si>
  <si>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</si>
  <si>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</si>
  <si>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</si>
  <si>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</si>
  <si>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</si>
  <si>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</si>
  <si>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</si>
  <si>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</si>
  <si>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</si>
  <si>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</si>
  <si>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</si>
  <si>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</si>
  <si>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</si>
  <si>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</si>
  <si>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</si>
  <si>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</si>
  <si>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</si>
  <si>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</si>
  <si>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</si>
  <si>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</si>
  <si>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</si>
  <si>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</si>
  <si>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</si>
  <si>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</si>
  <si>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</si>
  <si>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</si>
  <si>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</si>
  <si>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</si>
  <si>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</si>
  <si>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</si>
  <si>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</si>
  <si>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</si>
  <si>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</si>
  <si>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</si>
  <si>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</si>
  <si>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</si>
  <si>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</si>
  <si>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</si>
  <si>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</si>
  <si>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</si>
  <si>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</si>
  <si>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</si>
  <si>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</si>
  <si>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</si>
  <si>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</si>
  <si>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</si>
  <si>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</si>
  <si>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</si>
  <si>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</si>
  <si>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</si>
  <si>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</si>
  <si>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</si>
  <si>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</si>
  <si>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</si>
  <si>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</si>
  <si>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</si>
  <si>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</si>
  <si>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</si>
  <si>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</si>
  <si>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</si>
  <si>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</si>
  <si>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</si>
  <si>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</si>
  <si>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</si>
  <si>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</si>
  <si>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</si>
  <si>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</si>
  <si>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</si>
  <si>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</si>
  <si>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</si>
  <si>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</si>
  <si>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</si>
  <si>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</si>
  <si>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</si>
  <si>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</si>
  <si>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</si>
  <si>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</si>
  <si>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</si>
  <si>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</si>
  <si>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</si>
  <si>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</si>
  <si>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</si>
  <si>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</si>
  <si>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</si>
  <si>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</si>
  <si>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</si>
  <si>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</si>
  <si>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</si>
  <si>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</si>
  <si>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</si>
  <si>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</si>
  <si>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</si>
  <si>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</si>
  <si>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</si>
  <si>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</si>
  <si>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</si>
  <si>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</si>
  <si>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</si>
  <si>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</si>
  <si>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</si>
  <si>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</si>
  <si>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</si>
  <si>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</si>
  <si>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</si>
  <si>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</si>
  <si>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</si>
  <si>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</si>
  <si>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</si>
  <si>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</si>
  <si>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</si>
  <si>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</si>
  <si>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</si>
  <si>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</si>
  <si>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</si>
  <si>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</si>
  <si>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</si>
  <si>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</si>
  <si>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</si>
  <si>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</si>
  <si>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</si>
  <si>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</si>
  <si>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</si>
  <si>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</si>
  <si>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</si>
  <si>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</si>
  <si>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</si>
  <si>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</si>
  <si>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</si>
  <si>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</si>
  <si>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</si>
  <si>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</si>
  <si>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</si>
  <si>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</si>
  <si>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</si>
  <si>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</si>
  <si>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</si>
  <si>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</si>
  <si>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</si>
  <si>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</si>
  <si>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</si>
  <si>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</si>
  <si>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</si>
  <si>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</si>
  <si>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</si>
  <si>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</si>
  <si>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</si>
  <si>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</si>
  <si>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</si>
  <si>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</si>
  <si>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</si>
  <si>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</si>
  <si>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</si>
  <si>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</si>
  <si>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</si>
  <si>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</si>
  <si>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</si>
  <si>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</si>
  <si>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</si>
  <si>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</si>
  <si>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</si>
  <si>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</si>
  <si>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</si>
  <si>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</si>
  <si>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</si>
  <si>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</si>
  <si>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</si>
  <si>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</si>
  <si>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</si>
  <si>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</si>
  <si>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</si>
  <si>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</si>
  <si>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</si>
  <si>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</si>
  <si>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</si>
  <si>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</si>
  <si>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</si>
  <si>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</si>
  <si>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</si>
  <si>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</si>
  <si>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</si>
  <si>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</si>
  <si>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</si>
  <si>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</si>
  <si>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</si>
  <si>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</si>
  <si>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</si>
  <si>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</si>
  <si>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</si>
  <si>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</si>
  <si>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</si>
  <si>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</si>
  <si>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</si>
  <si>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</si>
  <si>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</si>
  <si>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</si>
  <si>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</si>
  <si>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</si>
  <si>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</si>
  <si>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</si>
  <si>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</si>
  <si>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</si>
  <si>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</si>
  <si>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</si>
  <si>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</si>
  <si>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</si>
  <si>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</si>
  <si>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</si>
  <si>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</si>
  <si>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</si>
  <si>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</si>
  <si>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</si>
  <si>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</si>
  <si>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</si>
  <si>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</si>
  <si>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</si>
  <si>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</si>
  <si>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</si>
  <si>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</si>
  <si>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</si>
  <si>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</si>
  <si>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</si>
  <si>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</si>
  <si>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</si>
  <si>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</si>
  <si>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</si>
  <si>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</si>
  <si>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</si>
  <si>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</si>
  <si>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</si>
  <si>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</si>
  <si>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</si>
  <si>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</si>
  <si>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</si>
  <si>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</si>
  <si>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</si>
  <si>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</si>
  <si>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</si>
  <si>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</si>
  <si>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</si>
  <si>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</si>
  <si>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</si>
  <si>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</si>
  <si>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</si>
  <si>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</si>
  <si>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</si>
  <si>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</si>
  <si>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</si>
  <si>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</si>
  <si>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</si>
  <si>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</si>
  <si>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</si>
  <si>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</si>
  <si>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</si>
  <si>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</si>
  <si>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</si>
  <si>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</si>
  <si>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</si>
  <si>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</si>
  <si>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</si>
  <si>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</si>
  <si>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</si>
  <si>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</si>
  <si>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</si>
  <si>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</si>
  <si>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</si>
  <si>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</si>
  <si>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</si>
  <si>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</si>
  <si>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</si>
  <si>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</si>
  <si>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</si>
  <si>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</si>
  <si>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</si>
  <si>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</si>
  <si>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</si>
  <si>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</si>
  <si>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</si>
  <si>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</si>
  <si>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</si>
  <si>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</si>
  <si>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</si>
  <si>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</si>
  <si>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</si>
  <si>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</si>
  <si>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</si>
  <si>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</si>
  <si>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</si>
  <si>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</si>
  <si>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</si>
  <si>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</si>
  <si>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</si>
  <si>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</si>
  <si>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</si>
  <si>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</si>
  <si>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</si>
  <si>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</si>
  <si>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</si>
  <si>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</si>
  <si>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</si>
  <si>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</si>
  <si>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</si>
  <si>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</si>
  <si>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</si>
  <si>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</si>
  <si>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</si>
  <si>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</si>
  <si>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</si>
  <si>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</si>
  <si>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</si>
  <si>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</si>
  <si>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</si>
  <si>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</si>
  <si>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</si>
  <si>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</si>
  <si>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</si>
  <si>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</si>
  <si>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</si>
  <si>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</si>
  <si>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</si>
  <si>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</si>
  <si>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</si>
  <si>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</si>
  <si>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</si>
  <si>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</si>
  <si>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</si>
  <si>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</si>
  <si>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</si>
  <si>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</si>
  <si>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</si>
  <si>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</si>
  <si>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</si>
  <si>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</si>
  <si>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</si>
  <si>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</si>
  <si>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</si>
  <si>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</si>
  <si>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</si>
  <si>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</si>
  <si>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</si>
  <si>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</si>
  <si>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</si>
  <si>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</si>
  <si>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</si>
  <si>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</si>
  <si>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</si>
  <si>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</si>
  <si>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</si>
  <si>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</si>
  <si>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</si>
  <si>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</si>
  <si>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</si>
  <si>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</si>
  <si>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</si>
  <si>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</si>
  <si>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</si>
  <si>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</si>
  <si>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</si>
  <si>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</si>
  <si>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</si>
  <si>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</si>
  <si>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</si>
  <si>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</si>
  <si>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</si>
  <si>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</si>
  <si>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</si>
  <si>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</si>
  <si>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</si>
  <si>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</si>
  <si>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</si>
  <si>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</si>
  <si>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</si>
  <si>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</si>
  <si>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</si>
  <si>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</si>
  <si>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</si>
  <si>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</si>
  <si>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</si>
  <si>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</si>
  <si>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</si>
  <si>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</si>
  <si>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</si>
  <si>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</si>
  <si>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</si>
  <si>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</si>
  <si>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</si>
  <si>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</si>
  <si>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</si>
  <si>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</si>
  <si>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</si>
  <si>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</si>
  <si>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</si>
  <si>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</si>
  <si>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</si>
  <si>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</si>
  <si>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</si>
  <si>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</si>
  <si>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</si>
  <si>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</si>
  <si>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</si>
  <si>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</si>
  <si>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</si>
  <si>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</si>
  <si>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</si>
  <si>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</si>
  <si>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</si>
  <si>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</si>
  <si>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</si>
  <si>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</si>
  <si>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</si>
  <si>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</si>
  <si>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</si>
  <si>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</si>
  <si>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</si>
  <si>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</si>
  <si>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</si>
  <si>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</si>
  <si>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</si>
  <si>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</si>
  <si>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</si>
  <si>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</si>
  <si>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</si>
  <si>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</si>
  <si>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</si>
  <si>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</si>
  <si>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</si>
  <si>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</si>
  <si>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</si>
  <si>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</si>
  <si>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</si>
  <si>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</si>
  <si>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</si>
  <si>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</si>
  <si>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</si>
  <si>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</si>
  <si>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</si>
  <si>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</si>
  <si>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</si>
  <si>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</si>
  <si>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</si>
  <si>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</si>
  <si>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</si>
  <si>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</si>
  <si>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</si>
  <si>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</si>
  <si>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</si>
  <si>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</si>
  <si>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</si>
  <si>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</si>
  <si>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</si>
  <si>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</si>
  <si>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</si>
  <si>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</si>
  <si>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</si>
  <si>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</si>
  <si>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</si>
  <si>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</si>
  <si>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</si>
  <si>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</si>
  <si>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</si>
  <si>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</si>
  <si>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</si>
  <si>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</si>
  <si>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</si>
  <si>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</si>
  <si>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</si>
  <si>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</si>
  <si>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</si>
  <si>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</si>
  <si>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</si>
  <si>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</si>
  <si>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</si>
  <si>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</si>
  <si>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</si>
  <si>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</si>
  <si>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</si>
  <si>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</si>
  <si>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</si>
  <si>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</si>
  <si>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</si>
  <si>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</si>
  <si>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</si>
  <si>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</si>
  <si>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</si>
  <si>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</si>
  <si>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</si>
  <si>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</si>
  <si>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</si>
  <si>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</si>
  <si>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</si>
  <si>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</si>
  <si>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</si>
  <si>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</si>
  <si>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</si>
  <si>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</si>
  <si>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</si>
  <si>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</si>
  <si>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</si>
  <si>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</si>
  <si>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</si>
  <si>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</si>
  <si>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</si>
  <si>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</si>
  <si>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</si>
  <si>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</si>
  <si>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</si>
  <si>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</si>
  <si>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</si>
  <si>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</si>
  <si>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</si>
  <si>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</si>
  <si>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</si>
  <si>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</si>
  <si>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</si>
  <si>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</si>
  <si>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</si>
  <si>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</si>
  <si>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</si>
  <si>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</si>
  <si>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</si>
  <si>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</si>
  <si>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</si>
  <si>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</si>
  <si>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</si>
  <si>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</si>
  <si>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</si>
  <si>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</si>
  <si>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</si>
  <si>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</si>
  <si>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</si>
  <si>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</si>
  <si>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</si>
  <si>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</si>
  <si>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</si>
  <si>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</si>
  <si>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</si>
  <si>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</si>
  <si>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</si>
  <si>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</si>
  <si>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</si>
  <si>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</si>
  <si>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</si>
  <si>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</si>
  <si>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</si>
  <si>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</si>
  <si>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</si>
  <si>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</si>
  <si>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</si>
  <si>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</si>
  <si>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</si>
  <si>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</si>
  <si>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</si>
  <si>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</si>
  <si>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</si>
  <si>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</si>
  <si>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</si>
  <si>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</si>
  <si>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</si>
  <si>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</si>
  <si>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</si>
  <si>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</si>
  <si>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</si>
  <si>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</si>
  <si>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</si>
  <si>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</si>
  <si>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</si>
  <si>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</si>
  <si>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</si>
  <si>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</si>
  <si>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</si>
  <si>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</si>
  <si>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</si>
  <si>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</si>
  <si>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</si>
  <si>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</si>
  <si>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</si>
  <si>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</si>
  <si>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</si>
  <si>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</si>
  <si>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</si>
  <si>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</si>
  <si>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</si>
  <si>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</si>
  <si>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</si>
  <si>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</si>
  <si>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</si>
  <si>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</si>
  <si>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</si>
  <si>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</si>
  <si>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</si>
  <si>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</si>
  <si>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</si>
  <si>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</si>
  <si>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</si>
  <si>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</si>
  <si>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</si>
  <si>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</si>
  <si>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</si>
  <si>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</si>
  <si>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</si>
  <si>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</si>
  <si>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</si>
  <si>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</si>
  <si>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</si>
  <si>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</si>
  <si>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</si>
  <si>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</si>
  <si>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</si>
  <si>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</si>
  <si>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</si>
  <si>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</si>
  <si>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</si>
  <si>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</si>
  <si>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</si>
  <si>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</si>
  <si>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</si>
  <si>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</si>
  <si>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</si>
  <si>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</si>
  <si>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</si>
  <si>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</si>
  <si>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</si>
  <si>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</si>
  <si>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</si>
  <si>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</si>
  <si>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</si>
  <si>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</si>
  <si>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</si>
  <si>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</si>
  <si>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</si>
  <si>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</si>
  <si>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</si>
  <si>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</si>
  <si>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</si>
  <si>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</si>
  <si>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</si>
  <si>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</si>
  <si>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</si>
  <si>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</si>
  <si>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</si>
  <si>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</si>
  <si>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</si>
  <si>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</si>
  <si>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</si>
  <si>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</si>
  <si>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</si>
  <si>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</si>
  <si>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</si>
  <si>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</si>
  <si>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</si>
  <si>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</si>
  <si>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</si>
  <si>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</si>
  <si>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</si>
  <si>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</si>
  <si>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</si>
  <si>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</si>
  <si>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</si>
  <si>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</si>
  <si>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</si>
  <si>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</si>
  <si>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</si>
  <si>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</si>
  <si>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</si>
  <si>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</si>
  <si>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</si>
  <si>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</si>
  <si>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</si>
  <si>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</si>
  <si>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</si>
  <si>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</si>
  <si>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</si>
  <si>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</si>
  <si>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</si>
  <si>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</si>
  <si>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</si>
  <si>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</si>
  <si>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</si>
  <si>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</si>
  <si>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</si>
  <si>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</si>
  <si>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</si>
  <si>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</si>
  <si>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</si>
  <si>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</si>
  <si>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</si>
  <si>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</si>
  <si>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</si>
  <si>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</si>
  <si>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</si>
  <si>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</si>
  <si>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</si>
  <si>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</si>
  <si>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</si>
  <si>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</si>
  <si>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</si>
  <si>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</si>
  <si>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</si>
  <si>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</si>
  <si>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</si>
  <si>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</si>
  <si>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</si>
  <si>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</si>
  <si>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</si>
  <si>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</si>
  <si>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</si>
  <si>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</si>
  <si>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</si>
  <si>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</si>
  <si>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</si>
  <si>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</si>
  <si>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</si>
  <si>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</si>
  <si>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</si>
  <si>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</si>
  <si>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</si>
  <si>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</si>
  <si>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</si>
  <si>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</si>
  <si>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</si>
  <si>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</si>
  <si>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</si>
  <si>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</si>
  <si>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</si>
  <si>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</si>
  <si>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</si>
  <si>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</si>
  <si>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</si>
  <si>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</si>
  <si>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</si>
  <si>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</si>
  <si>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</si>
  <si>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</si>
  <si>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</si>
  <si>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</si>
  <si>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</si>
  <si>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</si>
  <si>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</si>
  <si>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</si>
  <si>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</si>
  <si>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</si>
  <si>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</si>
  <si>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</si>
  <si>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</si>
  <si>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</si>
  <si>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</si>
  <si>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</si>
  <si>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</si>
  <si>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</si>
  <si>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</si>
  <si>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</si>
  <si>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</si>
  <si>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</si>
  <si>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</si>
  <si>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</si>
  <si>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</si>
  <si>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</si>
  <si>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</si>
  <si>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</si>
  <si>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</si>
  <si>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</si>
  <si>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</si>
  <si>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</si>
  <si>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</si>
  <si>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</si>
  <si>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</si>
  <si>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</si>
  <si>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</si>
  <si>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</si>
  <si>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</si>
  <si>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</si>
  <si>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</si>
  <si>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</si>
  <si>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</si>
  <si>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</si>
  <si>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</si>
  <si>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</si>
  <si>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</si>
  <si>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</si>
  <si>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</si>
  <si>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</si>
  <si>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</si>
  <si>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</si>
  <si>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</si>
  <si>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</si>
  <si>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</si>
  <si>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</si>
  <si>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</si>
  <si>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</si>
  <si>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</si>
  <si>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</si>
  <si>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</si>
  <si>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</si>
  <si>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</si>
  <si>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</si>
  <si>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</si>
  <si>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</si>
  <si>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</si>
  <si>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</si>
  <si>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</si>
  <si>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</si>
  <si>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</si>
  <si>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</si>
  <si>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</si>
  <si>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</si>
  <si>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</si>
  <si>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</si>
  <si>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</si>
  <si>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</si>
  <si>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</si>
  <si>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</si>
  <si>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</si>
  <si>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</si>
  <si>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</si>
  <si>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</si>
  <si>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</si>
  <si>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</si>
  <si>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</si>
  <si>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</si>
  <si>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</si>
  <si>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</si>
  <si>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</si>
  <si>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</si>
  <si>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</si>
  <si>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</si>
  <si>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</si>
  <si>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</si>
  <si>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</si>
  <si>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</si>
  <si>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</si>
  <si>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</si>
  <si>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</si>
  <si>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</si>
  <si>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</si>
  <si>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</si>
  <si>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</si>
  <si>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</si>
  <si>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</si>
  <si>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</si>
  <si>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</si>
  <si>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</si>
  <si>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</si>
  <si>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</si>
  <si>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</si>
  <si>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</si>
  <si>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</si>
  <si>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</si>
  <si>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</si>
  <si>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</si>
  <si>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</si>
  <si>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</si>
  <si>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</si>
  <si>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</si>
  <si>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</si>
  <si>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</si>
  <si>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</si>
  <si>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</si>
  <si>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</si>
  <si>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</si>
  <si>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</si>
  <si>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</si>
  <si>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</si>
  <si>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</si>
  <si>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</si>
  <si>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</si>
  <si>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</si>
  <si>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</si>
  <si>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</si>
  <si>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</si>
  <si>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</si>
  <si>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</si>
  <si>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</si>
  <si>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</si>
  <si>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</si>
  <si>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</si>
  <si>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</si>
  <si>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</si>
  <si>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</si>
  <si>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</si>
  <si>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</si>
  <si>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</si>
  <si>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</si>
  <si>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</si>
  <si>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</si>
  <si>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</si>
  <si>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</si>
  <si>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</si>
  <si>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</si>
  <si>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</si>
  <si>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</si>
  <si>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</si>
  <si>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</si>
  <si>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</si>
  <si>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</si>
  <si>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</si>
  <si>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</si>
  <si>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</si>
  <si>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</si>
  <si>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</si>
  <si>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</si>
  <si>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</si>
  <si>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</si>
  <si>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</si>
  <si>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</si>
  <si>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</si>
  <si>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</si>
  <si>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</si>
  <si>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</si>
  <si>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</si>
  <si>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</si>
  <si>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</si>
  <si>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</si>
  <si>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</si>
  <si>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</si>
  <si>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</si>
  <si>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</si>
  <si>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</si>
  <si>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</si>
  <si>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</si>
  <si>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</si>
  <si>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</si>
  <si>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</si>
  <si>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</si>
  <si>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</si>
  <si>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</si>
  <si>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</si>
  <si>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</si>
  <si>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</si>
  <si>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</si>
  <si>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</si>
  <si>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</si>
  <si>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</si>
  <si>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</si>
  <si>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</si>
  <si>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</si>
  <si>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</si>
  <si>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</si>
  <si>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</si>
  <si>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</si>
  <si>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</si>
  <si>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</si>
  <si>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</si>
  <si>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</si>
  <si>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</si>
  <si>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</si>
  <si>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</si>
  <si>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</si>
  <si>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</si>
  <si>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</si>
  <si>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</si>
  <si>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</si>
  <si>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</si>
  <si>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</si>
  <si>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</si>
  <si>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</si>
  <si>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</si>
  <si>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</si>
  <si>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</si>
  <si>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</si>
  <si>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</si>
  <si>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</si>
  <si>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</si>
  <si>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</si>
  <si>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</si>
  <si>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</si>
  <si>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</si>
  <si>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</si>
  <si>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</si>
  <si>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</si>
  <si>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</si>
  <si>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</si>
  <si>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</si>
  <si>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</si>
  <si>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</si>
  <si>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</si>
  <si>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</si>
  <si>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</si>
  <si>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</si>
  <si>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</si>
  <si>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</si>
  <si>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</si>
  <si>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</si>
  <si>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</si>
  <si>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</si>
  <si>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</si>
  <si>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</si>
  <si>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</si>
  <si>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</si>
  <si>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</si>
  <si>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</si>
  <si>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</si>
  <si>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</si>
  <si>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</si>
  <si>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</si>
  <si>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</si>
  <si>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</si>
  <si>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</si>
  <si>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</si>
  <si>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</si>
  <si>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</si>
  <si>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</si>
  <si>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</si>
  <si>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</si>
  <si>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</si>
  <si>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</si>
  <si>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</si>
  <si>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</si>
  <si>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</si>
  <si>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</si>
  <si>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</si>
  <si>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</si>
  <si>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</si>
  <si>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</si>
  <si>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</si>
  <si>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</si>
  <si>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</si>
  <si>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</si>
  <si>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</si>
  <si>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</si>
  <si>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</si>
  <si>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</si>
  <si>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</si>
  <si>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</si>
  <si>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</si>
  <si>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</si>
  <si>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</si>
  <si>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</si>
  <si>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</si>
  <si>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</si>
  <si>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</si>
  <si>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</si>
  <si>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</si>
  <si>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</si>
  <si>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</si>
  <si>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</si>
  <si>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</si>
  <si>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</si>
  <si>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</si>
  <si>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</si>
  <si>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</si>
  <si>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</si>
  <si>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</si>
  <si>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</si>
  <si>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</si>
  <si>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</si>
  <si>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</si>
  <si>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</si>
  <si>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</si>
  <si>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</si>
  <si>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</si>
  <si>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</si>
  <si>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</si>
  <si>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</si>
  <si>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</si>
  <si>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</si>
  <si>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</si>
  <si>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</si>
  <si>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</si>
  <si>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</si>
  <si>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</si>
  <si>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</si>
  <si>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</si>
  <si>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</si>
  <si>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</si>
  <si>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</si>
  <si>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</si>
  <si>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</si>
  <si>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</si>
  <si>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</si>
  <si>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</si>
  <si>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</si>
  <si>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</si>
  <si>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</si>
  <si>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</si>
  <si>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</si>
  <si>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</si>
  <si>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</si>
  <si>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</si>
  <si>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</si>
  <si>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</si>
  <si>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</si>
  <si>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</si>
  <si>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</si>
  <si>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</si>
  <si>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</si>
  <si>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</si>
  <si>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</si>
  <si>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</si>
  <si>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</si>
  <si>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</si>
  <si>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</si>
  <si>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</si>
  <si>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</si>
  <si>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</si>
  <si>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</si>
  <si>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</si>
  <si>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</si>
  <si>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</si>
  <si>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</si>
  <si>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</si>
  <si>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</si>
  <si>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</si>
  <si>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</si>
  <si>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</si>
  <si>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</si>
  <si>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</si>
  <si>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</si>
  <si>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</si>
  <si>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</si>
  <si>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</si>
  <si>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</si>
  <si>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</si>
  <si>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</si>
  <si>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</si>
  <si>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</si>
  <si>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</si>
  <si>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</si>
  <si>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</si>
  <si>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</si>
  <si>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</si>
  <si>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</si>
  <si>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</si>
  <si>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</si>
  <si>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</si>
  <si>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</si>
  <si>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</si>
  <si>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</si>
  <si>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</si>
  <si>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</si>
  <si>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</si>
  <si>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</si>
  <si>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</si>
  <si>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</si>
  <si>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</si>
  <si>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</si>
  <si>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</si>
  <si>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</si>
  <si>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</si>
  <si>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</si>
  <si>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</si>
  <si>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</si>
  <si>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</si>
  <si>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</si>
  <si>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</si>
  <si>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</si>
  <si>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</si>
  <si>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</si>
  <si>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</si>
  <si>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</si>
  <si>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</si>
  <si>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</si>
  <si>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</si>
  <si>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</si>
  <si>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</si>
  <si>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</si>
  <si>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</si>
  <si>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</si>
  <si>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</si>
  <si>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</si>
  <si>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</si>
  <si>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</si>
  <si>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</si>
  <si>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</si>
  <si>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</si>
  <si>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</si>
  <si>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</si>
  <si>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</si>
  <si>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</si>
  <si>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</si>
  <si>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</si>
  <si>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</si>
  <si>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</si>
  <si>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</si>
  <si>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</si>
  <si>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</si>
  <si>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</si>
  <si>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</si>
  <si>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</si>
  <si>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</si>
  <si>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</si>
  <si>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</si>
  <si>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</si>
  <si>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</si>
  <si>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</si>
  <si>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</si>
  <si>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</si>
  <si>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</si>
  <si>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</si>
  <si>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</si>
  <si>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</si>
  <si>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</si>
  <si>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</si>
  <si>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</si>
  <si>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</si>
  <si>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</si>
  <si>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</si>
  <si>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</si>
  <si>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</si>
  <si>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</si>
  <si>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</si>
  <si>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</si>
  <si>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</si>
  <si>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</si>
  <si>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</si>
  <si>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</si>
  <si>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</si>
  <si>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</si>
  <si>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</si>
  <si>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</si>
  <si>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</si>
  <si>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</si>
  <si>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</si>
  <si>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</si>
  <si>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</si>
  <si>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</si>
  <si>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</si>
  <si>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</si>
  <si>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</si>
  <si>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</si>
  <si>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</si>
  <si>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</si>
  <si>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</si>
  <si>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</si>
  <si>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</si>
  <si>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</si>
  <si>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</si>
  <si>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</si>
  <si>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</si>
  <si>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</si>
  <si>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</si>
  <si>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</si>
  <si>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</si>
  <si>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</si>
  <si>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</si>
  <si>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</si>
  <si>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</si>
  <si>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</si>
  <si>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</si>
  <si>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</si>
  <si>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</si>
  <si>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</si>
  <si>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</si>
  <si>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</si>
  <si>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</si>
  <si>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</si>
  <si>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</si>
  <si>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</si>
  <si>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</si>
  <si>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</si>
  <si>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</si>
  <si>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</si>
  <si>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</si>
  <si>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</si>
  <si>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</si>
  <si>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</si>
  <si>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</si>
  <si>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</si>
  <si>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</si>
  <si>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</si>
  <si>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</si>
  <si>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</si>
  <si>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</si>
  <si>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</si>
  <si>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</si>
  <si>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</si>
  <si>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</si>
  <si>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</si>
  <si>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</si>
  <si>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</si>
  <si>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</si>
  <si>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</si>
  <si>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</si>
  <si>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</si>
  <si>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</si>
  <si>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</si>
  <si>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</si>
  <si>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</si>
  <si>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</si>
  <si>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</si>
  <si>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</si>
  <si>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</si>
  <si>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</si>
  <si>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</si>
  <si>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</si>
  <si>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</si>
  <si>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</si>
  <si>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</si>
  <si>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</si>
  <si>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</si>
  <si>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</si>
  <si>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</si>
  <si>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</si>
  <si>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</si>
  <si>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</si>
  <si>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</si>
  <si>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</si>
  <si>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</si>
  <si>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</si>
  <si>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</si>
  <si>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</si>
  <si>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</si>
  <si>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</si>
  <si>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</si>
  <si>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</si>
  <si>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</si>
  <si>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</si>
  <si>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</si>
  <si>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</si>
  <si>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</si>
  <si>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</si>
  <si>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</si>
  <si>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</si>
  <si>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</si>
  <si>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</si>
  <si>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</si>
  <si>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</si>
  <si>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</si>
  <si>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</si>
  <si>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</si>
  <si>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</si>
  <si>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</si>
  <si>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</si>
  <si>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</si>
  <si>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</si>
  <si>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</si>
  <si>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</si>
  <si>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</si>
  <si>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</si>
  <si>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</si>
  <si>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</si>
  <si>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</si>
  <si>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</si>
  <si>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</si>
  <si>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</si>
  <si>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</si>
  <si>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</si>
  <si>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</si>
  <si>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</si>
  <si>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</si>
  <si>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</si>
  <si>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</si>
  <si>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</si>
  <si>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</si>
  <si>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</si>
  <si>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</si>
  <si>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</si>
  <si>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</si>
  <si>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</si>
  <si>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</si>
  <si>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</si>
  <si>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</si>
  <si>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</si>
  <si>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</si>
  <si>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</si>
  <si>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</si>
  <si>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</si>
  <si>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</si>
  <si>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</si>
  <si>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</si>
  <si>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</si>
  <si>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</si>
  <si>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</si>
  <si>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</si>
  <si>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</si>
  <si>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</si>
  <si>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</si>
  <si>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</si>
  <si>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</si>
  <si>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</si>
  <si>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</si>
  <si>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</si>
  <si>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</si>
  <si>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</si>
  <si>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</si>
  <si>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</si>
  <si>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</si>
  <si>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</si>
  <si>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</si>
  <si>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</si>
  <si>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</si>
  <si>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</si>
  <si>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</si>
  <si>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</si>
  <si>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</si>
  <si>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</si>
  <si>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</si>
  <si>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</si>
  <si>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</si>
  <si>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</si>
  <si>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</si>
  <si>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</si>
  <si>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</si>
  <si>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</si>
  <si>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</si>
  <si>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</si>
  <si>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</si>
  <si>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</si>
  <si>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</si>
  <si>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</si>
  <si>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</si>
  <si>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</si>
  <si>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</si>
  <si>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</si>
  <si>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</si>
  <si>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</si>
  <si>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</si>
  <si>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</si>
  <si>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</si>
  <si>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</si>
  <si>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</si>
  <si>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</si>
  <si>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</si>
  <si>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</si>
  <si>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</si>
  <si>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</si>
  <si>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</si>
  <si>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</si>
  <si>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</si>
  <si>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</si>
  <si>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</si>
  <si>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</si>
  <si>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</si>
  <si>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</si>
  <si>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</si>
  <si>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</si>
  <si>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</si>
  <si>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</si>
  <si>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</si>
  <si>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</si>
  <si>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</si>
  <si>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</si>
  <si>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</si>
  <si>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</si>
  <si>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</si>
  <si>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</si>
  <si>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</si>
  <si>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</si>
  <si>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</si>
  <si>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</si>
  <si>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</si>
  <si>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</si>
  <si>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</si>
  <si>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</si>
  <si>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</si>
  <si>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</si>
  <si>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</si>
  <si>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</si>
  <si>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</si>
  <si>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</si>
  <si>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</si>
  <si>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</si>
  <si>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</si>
  <si>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</si>
  <si>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</si>
  <si>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</si>
  <si>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</si>
  <si>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</si>
  <si>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</si>
  <si>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</si>
  <si>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</si>
  <si>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</si>
  <si>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</si>
  <si>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</si>
  <si>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</si>
  <si>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</si>
  <si>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</si>
  <si>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</si>
  <si>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</si>
  <si>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</si>
  <si>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</si>
  <si>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</si>
  <si>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</si>
  <si>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</si>
  <si>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</si>
  <si>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</si>
  <si>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</si>
  <si>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</si>
  <si>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</si>
  <si>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</si>
  <si>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</si>
  <si>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</si>
  <si>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</si>
  <si>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</si>
  <si>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</si>
  <si>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</si>
  <si>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</si>
  <si>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</si>
  <si>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</si>
  <si>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</si>
  <si>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</si>
  <si>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</si>
  <si>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</si>
  <si>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</si>
  <si>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</si>
  <si>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</si>
  <si>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</si>
  <si>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</si>
  <si>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</si>
  <si>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</si>
  <si>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</si>
  <si>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</si>
  <si>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</si>
  <si>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</si>
  <si>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</si>
  <si>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</si>
  <si>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</si>
  <si>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</si>
  <si>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</si>
  <si>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</si>
  <si>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</si>
  <si>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</si>
  <si>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</si>
  <si>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</si>
  <si>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</si>
  <si>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</si>
  <si>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</si>
  <si>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</si>
  <si>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</si>
  <si>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</si>
  <si>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</si>
  <si>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</si>
  <si>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</si>
  <si>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</si>
  <si>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</si>
  <si>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</si>
  <si>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</si>
  <si>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</si>
  <si>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</si>
  <si>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</si>
  <si>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</si>
  <si>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</si>
  <si>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</si>
  <si>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</si>
  <si>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</si>
  <si>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</si>
  <si>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</si>
  <si>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</si>
  <si>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</si>
  <si>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</si>
  <si>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</si>
  <si>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</si>
  <si>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</si>
  <si>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</si>
  <si>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</si>
  <si>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</si>
  <si>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</si>
  <si>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</si>
  <si>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</si>
  <si>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</si>
  <si>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</si>
  <si>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</si>
  <si>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</si>
  <si>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</si>
  <si>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</si>
  <si>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</si>
  <si>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</si>
  <si>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</si>
  <si>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</si>
  <si>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</si>
  <si>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</si>
  <si>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</si>
  <si>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</si>
  <si>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</si>
  <si>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</si>
  <si>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</si>
  <si>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</si>
  <si>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</si>
  <si>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</si>
  <si>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</si>
  <si>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</si>
  <si>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</si>
  <si>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</si>
  <si>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</si>
  <si>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</si>
  <si>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</si>
  <si>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</si>
  <si>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</si>
  <si>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</si>
  <si>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</si>
  <si>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</si>
  <si>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</si>
  <si>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</si>
  <si>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</si>
  <si>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</si>
  <si>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</si>
  <si>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</si>
  <si>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</si>
  <si>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</si>
  <si>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</si>
  <si>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</si>
  <si>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</si>
  <si>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</si>
  <si>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</si>
  <si>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</si>
  <si>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</si>
  <si>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</si>
  <si>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</si>
  <si>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</si>
  <si>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</si>
  <si>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</si>
  <si>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</si>
  <si>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</si>
  <si>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</si>
  <si>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</si>
  <si>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</si>
  <si>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</si>
  <si>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</si>
  <si>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</si>
  <si>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</si>
  <si>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</si>
  <si>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</si>
  <si>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</si>
  <si>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</si>
  <si>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</si>
  <si>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</si>
  <si>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</si>
  <si>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</si>
  <si>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</si>
  <si>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</si>
  <si>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</si>
  <si>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</si>
  <si>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</si>
  <si>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</si>
  <si>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</si>
  <si>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</si>
  <si>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</si>
  <si>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</si>
  <si>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</si>
  <si>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</si>
  <si>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</si>
  <si>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</si>
  <si>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</si>
  <si>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</si>
  <si>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</si>
  <si>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</si>
  <si>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</si>
  <si>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</si>
  <si>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</si>
  <si>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</si>
  <si>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</si>
  <si>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</si>
  <si>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</si>
  <si>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</si>
  <si>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</si>
  <si>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</si>
  <si>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</si>
  <si>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</si>
  <si>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</si>
  <si>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</si>
  <si>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</si>
  <si>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</si>
  <si>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</si>
  <si>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</si>
  <si>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</si>
  <si>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</si>
  <si>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</si>
  <si>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</si>
  <si>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</si>
  <si>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</si>
  <si>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</si>
  <si>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</si>
  <si>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</si>
  <si>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</si>
  <si>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</si>
  <si>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</si>
  <si>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</si>
  <si>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</si>
  <si>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</si>
  <si>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</si>
  <si>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</si>
  <si>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</si>
  <si>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</si>
  <si>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</si>
  <si>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</si>
  <si>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</si>
  <si>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</si>
  <si>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</si>
  <si>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</si>
  <si>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</si>
  <si>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</si>
  <si>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</si>
  <si>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</si>
  <si>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</si>
  <si>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</si>
  <si>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</si>
  <si>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</si>
  <si>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</si>
  <si>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</si>
  <si>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</si>
  <si>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</si>
  <si>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</si>
  <si>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</si>
  <si>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</si>
  <si>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</si>
  <si>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</si>
  <si>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</si>
  <si>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</si>
  <si>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</si>
  <si>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</si>
  <si>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</si>
  <si>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</si>
  <si>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</si>
  <si>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</si>
  <si>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</si>
  <si>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</si>
  <si>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</si>
  <si>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</si>
  <si>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</si>
  <si>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</si>
  <si>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</si>
  <si>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</si>
  <si>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</si>
  <si>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</si>
  <si>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</si>
  <si>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</si>
  <si>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</si>
  <si>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</si>
  <si>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</si>
  <si>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</si>
  <si>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</si>
  <si>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</si>
  <si>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</si>
  <si>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</si>
  <si>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</si>
  <si>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</si>
  <si>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</si>
  <si>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</si>
  <si>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</si>
  <si>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</si>
  <si>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</si>
  <si>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</si>
  <si>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</si>
  <si>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</si>
  <si>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</si>
  <si>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</si>
  <si>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</si>
  <si>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</si>
  <si>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</si>
  <si>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</si>
  <si>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</si>
  <si>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</si>
  <si>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</si>
  <si>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</si>
  <si>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</si>
  <si>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</si>
  <si>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</si>
  <si>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</si>
  <si>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</si>
  <si>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</si>
  <si>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</si>
  <si>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</si>
  <si>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</si>
  <si>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</si>
  <si>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</si>
  <si>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</si>
  <si>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</si>
  <si>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</si>
  <si>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</si>
  <si>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</si>
  <si>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</si>
  <si>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</si>
  <si>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</si>
  <si>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</si>
  <si>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</si>
  <si>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</si>
  <si>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</si>
  <si>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</si>
  <si>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</si>
  <si>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</si>
  <si>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</si>
  <si>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</si>
  <si>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</si>
  <si>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</si>
  <si>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</si>
  <si>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</si>
  <si>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</si>
  <si>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</si>
  <si>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</si>
  <si>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</si>
  <si>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</si>
  <si>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</si>
  <si>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</si>
  <si>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</si>
  <si>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</si>
  <si>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</si>
  <si>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</si>
  <si>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</si>
  <si>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</si>
  <si>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</si>
  <si>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</si>
  <si>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</si>
  <si>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</si>
  <si>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</si>
  <si>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</si>
  <si>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</si>
  <si>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</si>
  <si>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</si>
  <si>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</si>
  <si>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</si>
  <si>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</si>
  <si>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</si>
  <si>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</si>
  <si>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</si>
  <si>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</si>
  <si>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</si>
  <si>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</si>
  <si>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</si>
  <si>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</si>
  <si>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</si>
  <si>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</si>
  <si>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</si>
  <si>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</si>
  <si>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</si>
  <si>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</si>
  <si>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</si>
  <si>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</si>
  <si>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</si>
  <si>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</si>
  <si>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</si>
  <si>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</si>
  <si>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</si>
  <si>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</si>
  <si>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</si>
  <si>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</si>
  <si>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</si>
  <si>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</si>
  <si>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</si>
  <si>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</si>
  <si>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</si>
  <si>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</si>
  <si>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</si>
  <si>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</si>
  <si>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</si>
  <si>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</si>
  <si>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</si>
  <si>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</si>
  <si>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</si>
  <si>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</si>
  <si>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</si>
  <si>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</si>
  <si>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</si>
  <si>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</si>
  <si>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</si>
  <si>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</si>
  <si>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</si>
  <si>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</si>
  <si>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</si>
  <si>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</si>
  <si>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</si>
  <si>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</si>
  <si>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</si>
  <si>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</si>
  <si>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</si>
  <si>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</si>
  <si>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</si>
  <si>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</si>
  <si>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</si>
  <si>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</si>
  <si>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</si>
  <si>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</si>
  <si>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</si>
  <si>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</si>
  <si>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</si>
  <si>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</si>
  <si>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</si>
  <si>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</si>
  <si>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</si>
  <si>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</si>
  <si>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</si>
  <si>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</si>
  <si>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</si>
  <si>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</si>
  <si>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</si>
  <si>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</si>
  <si>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</si>
  <si>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</si>
  <si>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</si>
  <si>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</si>
  <si>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</si>
  <si>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</si>
  <si>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</si>
  <si>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</si>
  <si>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</si>
  <si>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</si>
  <si>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</si>
  <si>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</si>
  <si>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</si>
  <si>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</si>
  <si>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</si>
  <si>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</si>
  <si>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</si>
  <si>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</si>
  <si>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</si>
  <si>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</si>
  <si>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</si>
  <si>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</si>
  <si>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</si>
  <si>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</si>
  <si>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</si>
  <si>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</si>
  <si>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</si>
  <si>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</si>
  <si>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</si>
  <si>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</si>
  <si>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</si>
  <si>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</si>
  <si>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</si>
  <si>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</si>
  <si>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</si>
  <si>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</si>
  <si>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</si>
  <si>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</si>
  <si>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</si>
  <si>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</si>
  <si>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</si>
  <si>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</si>
  <si>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</si>
  <si>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</si>
  <si>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</si>
  <si>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</si>
  <si>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</si>
  <si>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</si>
  <si>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</si>
  <si>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</si>
  <si>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</si>
  <si>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</si>
  <si>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</si>
  <si>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</si>
  <si>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</si>
  <si>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</si>
  <si>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</si>
  <si>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</si>
  <si>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</si>
  <si>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</si>
  <si>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</si>
  <si>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</si>
  <si>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</si>
  <si>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</si>
  <si>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</si>
  <si>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</si>
  <si>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</si>
  <si>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</si>
  <si>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</si>
  <si>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</si>
  <si>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</si>
  <si>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</si>
  <si>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</si>
  <si>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</si>
  <si>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</si>
  <si>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</si>
  <si>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</si>
  <si>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</si>
  <si>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</si>
  <si>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</si>
  <si>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</si>
  <si>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</si>
  <si>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</si>
  <si>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</si>
  <si>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</si>
  <si>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</si>
  <si>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</si>
  <si>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</si>
  <si>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</si>
  <si>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</si>
  <si>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</si>
  <si>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</si>
  <si>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</si>
  <si>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</si>
  <si>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</si>
  <si>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</si>
  <si>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</si>
  <si>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</si>
  <si>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</si>
  <si>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</si>
  <si>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</si>
  <si>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</si>
  <si>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</si>
  <si>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</si>
  <si>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</si>
  <si>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</si>
  <si>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</si>
  <si>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</si>
  <si>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</si>
  <si>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</si>
  <si>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</si>
  <si>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</si>
  <si>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</si>
  <si>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</si>
  <si>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</si>
  <si>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</si>
  <si>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</si>
  <si>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</si>
  <si>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</si>
  <si>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</si>
  <si>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</si>
  <si>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</si>
  <si>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</si>
  <si>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</si>
  <si>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</si>
  <si>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</si>
  <si>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</si>
  <si>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</si>
  <si>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</si>
  <si>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</si>
  <si>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</si>
  <si>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</si>
  <si>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</si>
  <si>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</si>
  <si>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</si>
  <si>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</si>
  <si>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</si>
  <si>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</si>
  <si>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</si>
  <si>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</si>
  <si>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</si>
  <si>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</si>
  <si>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</si>
  <si>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</si>
  <si>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</si>
  <si>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</si>
  <si>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</si>
  <si>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</si>
  <si>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</si>
  <si>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</si>
  <si>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</si>
  <si>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</si>
  <si>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</si>
  <si>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</si>
  <si>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</si>
  <si>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</si>
  <si>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</si>
  <si>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</si>
  <si>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</si>
  <si>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</si>
  <si>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</si>
  <si>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</si>
  <si>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</si>
  <si>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</si>
  <si>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</si>
  <si>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</si>
  <si>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</si>
  <si>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</si>
  <si>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</si>
  <si>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</si>
  <si>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</si>
  <si>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</si>
  <si>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</si>
  <si>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</si>
  <si>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</si>
  <si>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</si>
  <si>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</si>
  <si>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</si>
  <si>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</si>
  <si>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</si>
  <si>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</si>
  <si>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</si>
  <si>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</si>
  <si>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</si>
  <si>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</si>
  <si>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</si>
  <si>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</si>
  <si>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</si>
  <si>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</si>
  <si>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</si>
  <si>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</si>
  <si>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</si>
  <si>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</si>
  <si>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</si>
  <si>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</si>
  <si>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</si>
  <si>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</si>
  <si>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</si>
  <si>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</si>
  <si>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</si>
  <si>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</si>
  <si>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</si>
  <si>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</si>
  <si>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</si>
  <si>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</si>
  <si>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</si>
  <si>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</si>
  <si>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</si>
  <si>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</si>
  <si>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</si>
  <si>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</si>
  <si>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</si>
  <si>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</si>
  <si>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</si>
  <si>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</si>
  <si>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</si>
  <si>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</si>
  <si>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</si>
  <si>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</si>
  <si>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</si>
  <si>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</si>
  <si>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</si>
  <si>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</si>
  <si>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</si>
  <si>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</si>
  <si>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</si>
  <si>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</si>
  <si>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</si>
  <si>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</si>
  <si>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</si>
  <si>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</si>
  <si>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</si>
  <si>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</si>
  <si>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</si>
  <si>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</si>
  <si>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</si>
  <si>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</si>
  <si>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</si>
  <si>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</si>
  <si>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</si>
  <si>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</si>
  <si>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</si>
  <si>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</si>
  <si>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</si>
  <si>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</si>
  <si>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</si>
  <si>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</si>
  <si>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</si>
  <si>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</si>
  <si>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</si>
  <si>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</si>
  <si>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</si>
  <si>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</si>
  <si>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</si>
  <si>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</si>
  <si>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</si>
  <si>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</si>
  <si>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</si>
  <si>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</si>
  <si>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</si>
  <si>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</si>
  <si>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</si>
  <si>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</si>
  <si>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</si>
  <si>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</si>
  <si>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</si>
  <si>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</si>
  <si>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</si>
  <si>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</si>
  <si>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</si>
  <si>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</si>
  <si>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</si>
  <si>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</si>
  <si>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</si>
  <si>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</si>
  <si>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</si>
  <si>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</si>
  <si>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</si>
  <si>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</si>
  <si>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</si>
  <si>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</si>
  <si>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</si>
  <si>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</si>
  <si>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</si>
  <si>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</si>
  <si>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</si>
  <si>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</si>
  <si>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</si>
  <si>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</si>
  <si>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</si>
  <si>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</si>
  <si>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</si>
  <si>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</si>
  <si>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</si>
  <si>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</si>
  <si>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</si>
  <si>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</si>
  <si>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</si>
  <si>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</si>
  <si>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</si>
  <si>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</si>
  <si>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</si>
  <si>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</si>
  <si>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</si>
  <si>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</si>
  <si>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</si>
  <si>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</si>
  <si>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</si>
  <si>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</si>
  <si>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</si>
  <si>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</si>
  <si>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</si>
  <si>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</si>
  <si>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</si>
  <si>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</si>
  <si>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</si>
  <si>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</si>
  <si>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</si>
  <si>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</si>
  <si>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</si>
  <si>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</si>
  <si>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</si>
  <si>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</si>
  <si>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</si>
  <si>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</si>
  <si>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</si>
  <si>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</si>
  <si>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</si>
  <si>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</si>
  <si>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</si>
  <si>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</si>
  <si>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</si>
  <si>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</si>
  <si>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</si>
  <si>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</si>
  <si>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</si>
  <si>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</si>
  <si>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</si>
  <si>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</si>
  <si>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</si>
  <si>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</si>
  <si>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</si>
  <si>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</si>
  <si>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</si>
  <si>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</si>
  <si>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</si>
  <si>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</si>
  <si>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</si>
  <si>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</si>
  <si>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</si>
  <si>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</si>
  <si>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</si>
  <si>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</si>
  <si>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</si>
  <si>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</si>
  <si>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</si>
  <si>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</si>
  <si>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</si>
  <si>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</si>
  <si>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</si>
  <si>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</si>
  <si>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</si>
  <si>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</si>
  <si>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</si>
  <si>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</si>
  <si>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</si>
  <si>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</si>
  <si>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</si>
  <si>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</si>
  <si>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</si>
  <si>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</si>
  <si>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</si>
  <si>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</si>
  <si>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</si>
  <si>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</si>
  <si>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</si>
  <si>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</si>
  <si>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</si>
  <si>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</si>
  <si>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</si>
  <si>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</si>
  <si>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</si>
  <si>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</si>
  <si>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</si>
  <si>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</si>
  <si>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</si>
  <si>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</si>
  <si>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</si>
  <si>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</si>
  <si>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</si>
  <si>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</si>
  <si>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</si>
  <si>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</si>
  <si>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</si>
  <si>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</si>
  <si>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</si>
  <si>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</si>
  <si>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</si>
  <si>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</si>
  <si>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</si>
  <si>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</si>
  <si>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</si>
  <si>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</si>
  <si>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</si>
  <si>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</si>
  <si>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</si>
  <si>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</si>
  <si>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</si>
  <si>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</si>
  <si>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</si>
  <si>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</si>
  <si>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</si>
  <si>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</si>
  <si>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</si>
  <si>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</si>
  <si>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</si>
  <si>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</si>
  <si>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</si>
  <si>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</si>
  <si>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</si>
  <si>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</si>
  <si>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</si>
  <si>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</si>
  <si>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</si>
  <si>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</si>
  <si>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</si>
  <si>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</si>
  <si>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</si>
  <si>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</si>
  <si>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</si>
  <si>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</si>
  <si>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</si>
  <si>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</si>
  <si>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</si>
  <si>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</si>
  <si>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</si>
  <si>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</si>
  <si>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</si>
  <si>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</si>
  <si>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</si>
  <si>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</si>
  <si>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</si>
  <si>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</si>
  <si>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</si>
  <si>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</si>
  <si>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</si>
  <si>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</si>
  <si>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</si>
  <si>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</si>
  <si>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</si>
  <si>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</si>
  <si>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</si>
  <si>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</si>
  <si>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</si>
  <si>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</si>
  <si>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</si>
  <si>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</si>
  <si>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</si>
  <si>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</si>
  <si>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</si>
  <si>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</si>
  <si>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</si>
  <si>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</si>
  <si>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</si>
  <si>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</si>
  <si>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</si>
  <si>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</si>
  <si>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</si>
  <si>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</si>
  <si>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</si>
  <si>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</si>
  <si>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</si>
  <si>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</si>
  <si>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</si>
  <si>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</si>
  <si>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</si>
  <si>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</si>
  <si>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</si>
  <si>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</si>
  <si>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</si>
  <si>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</si>
  <si>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</si>
  <si>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</si>
  <si>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</si>
  <si>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</si>
  <si>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</si>
  <si>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</si>
  <si>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</si>
  <si>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</si>
  <si>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</si>
  <si>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</si>
  <si>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</si>
  <si>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</si>
  <si>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</si>
  <si>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</si>
  <si>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</si>
  <si>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</si>
  <si>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</si>
  <si>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</si>
  <si>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</si>
  <si>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</si>
  <si>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</si>
  <si>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</si>
  <si>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</si>
  <si>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</si>
  <si>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</si>
  <si>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</si>
  <si>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</si>
  <si>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</si>
  <si>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</si>
  <si>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</si>
  <si>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</si>
  <si>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</si>
  <si>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</si>
  <si>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</si>
  <si>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</si>
  <si>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</si>
  <si>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</si>
  <si>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</si>
  <si>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</si>
  <si>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</si>
  <si>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</si>
  <si>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</si>
  <si>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</si>
  <si>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</si>
  <si>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</si>
  <si>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</si>
  <si>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</si>
  <si>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</si>
  <si>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</si>
  <si>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</si>
  <si>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</si>
  <si>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</si>
  <si>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</si>
  <si>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</si>
  <si>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</si>
  <si>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</si>
  <si>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</si>
  <si>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</si>
  <si>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</si>
  <si>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</si>
  <si>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</si>
  <si>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</si>
  <si>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</si>
  <si>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</si>
  <si>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</si>
  <si>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</si>
  <si>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</si>
  <si>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</si>
  <si>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</si>
  <si>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</si>
  <si>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</si>
  <si>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</si>
  <si>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</si>
  <si>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</si>
  <si>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</si>
  <si>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</si>
  <si>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</si>
  <si>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</si>
  <si>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</si>
  <si>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</si>
  <si>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</si>
  <si>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</si>
  <si>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</si>
  <si>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</si>
  <si>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</si>
  <si>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</si>
  <si>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</si>
  <si>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</si>
  <si>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</si>
  <si>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</si>
  <si>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</si>
  <si>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</si>
  <si>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</si>
  <si>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</si>
  <si>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</si>
  <si>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</si>
  <si>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</si>
  <si>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</si>
  <si>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</si>
  <si>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</si>
  <si>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</si>
  <si>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</si>
  <si>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</si>
  <si>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</si>
  <si>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</si>
  <si>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</si>
  <si>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</si>
  <si>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</si>
  <si>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</si>
  <si>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</si>
  <si>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</si>
  <si>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</si>
  <si>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</si>
  <si>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</si>
  <si>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</si>
  <si>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</si>
  <si>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</si>
  <si>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</si>
  <si>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</si>
  <si>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</si>
  <si>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</si>
  <si>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</si>
  <si>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</si>
  <si>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</si>
  <si>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</si>
  <si>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</si>
  <si>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</si>
  <si>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</si>
  <si>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</si>
  <si>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</si>
  <si>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</si>
  <si>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</si>
  <si>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</si>
  <si>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</si>
  <si>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</si>
  <si>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</si>
  <si>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</si>
  <si>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</si>
  <si>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</si>
  <si>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</si>
  <si>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</si>
  <si>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</si>
  <si>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</si>
  <si>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</si>
  <si>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</si>
  <si>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</si>
  <si>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</si>
  <si>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</si>
  <si>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</si>
  <si>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</si>
  <si>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</si>
  <si>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</si>
  <si>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</si>
  <si>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</si>
  <si>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</si>
  <si>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</si>
  <si>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</si>
  <si>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</si>
  <si>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</si>
  <si>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</si>
  <si>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</si>
  <si>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</si>
  <si>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</si>
  <si>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</si>
  <si>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</si>
  <si>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</si>
  <si>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</si>
  <si>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</si>
  <si>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</si>
  <si>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</si>
  <si>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</si>
  <si>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</si>
  <si>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</si>
  <si>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</si>
  <si>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</si>
  <si>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</si>
  <si>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</si>
  <si>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</si>
  <si>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</si>
  <si>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</si>
  <si>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</si>
  <si>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</si>
  <si>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</si>
  <si>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</si>
  <si>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</si>
  <si>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</si>
  <si>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</si>
  <si>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</si>
  <si>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</si>
  <si>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</si>
  <si>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</si>
  <si>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</si>
  <si>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</si>
  <si>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</si>
  <si>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</si>
  <si>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</si>
  <si>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</si>
  <si>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</si>
  <si>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</si>
  <si>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</si>
  <si>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</si>
  <si>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</si>
  <si>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</si>
  <si>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</si>
  <si>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</si>
  <si>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</si>
  <si>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</si>
  <si>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</si>
  <si>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</si>
  <si>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</si>
  <si>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</si>
  <si>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</si>
  <si>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</si>
  <si>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</si>
  <si>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</si>
  <si>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</si>
  <si>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</si>
  <si>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</si>
  <si>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</si>
  <si>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</si>
  <si>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</si>
  <si>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</si>
  <si>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</si>
  <si>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</si>
  <si>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</si>
  <si>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</si>
  <si>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</si>
  <si>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</si>
  <si>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</si>
  <si>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</si>
  <si>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</si>
  <si>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</si>
  <si>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</si>
  <si>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</si>
  <si>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</si>
  <si>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</si>
  <si>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</si>
  <si>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</si>
  <si>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</si>
  <si>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</si>
  <si>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</si>
  <si>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</si>
  <si>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</si>
  <si>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</si>
  <si>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</si>
  <si>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</si>
  <si>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</si>
  <si>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</si>
  <si>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</si>
  <si>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</si>
  <si>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</si>
  <si>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</si>
  <si>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</si>
  <si>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</si>
  <si>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</si>
  <si>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</si>
  <si>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</si>
  <si>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</si>
  <si>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</si>
  <si>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</si>
  <si>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</si>
  <si>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</si>
  <si>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</si>
  <si>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</si>
  <si>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</si>
  <si>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</si>
  <si>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</si>
  <si>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</si>
  <si>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</si>
  <si>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</si>
  <si>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</si>
  <si>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</si>
  <si>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</si>
  <si>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</si>
  <si>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</si>
  <si>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</si>
  <si>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</si>
  <si>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</si>
  <si>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</si>
  <si>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</si>
  <si>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</si>
  <si>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</si>
  <si>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</si>
  <si>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</si>
  <si>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</si>
  <si>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</si>
  <si>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</si>
  <si>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</si>
  <si>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</si>
  <si>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</si>
  <si>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</si>
  <si>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</si>
  <si>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</si>
  <si>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</si>
  <si>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</si>
  <si>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</si>
  <si>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</si>
  <si>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</si>
  <si>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</si>
  <si>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</si>
  <si>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</si>
  <si>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</si>
  <si>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</si>
  <si>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</si>
  <si>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</si>
  <si>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</si>
  <si>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</si>
  <si>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</si>
  <si>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</si>
  <si>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</si>
  <si>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</si>
  <si>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</si>
  <si>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</si>
  <si>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</si>
  <si>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</si>
  <si>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</si>
  <si>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</si>
  <si>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</si>
  <si>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</si>
  <si>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</si>
  <si>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</si>
  <si>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</si>
  <si>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</si>
  <si>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</si>
  <si>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</si>
  <si>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</si>
  <si>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</si>
  <si>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</si>
  <si>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</si>
  <si>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</si>
  <si>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</si>
  <si>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</si>
  <si>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</si>
  <si>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</si>
  <si>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</si>
  <si>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</si>
  <si>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</si>
  <si>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</si>
  <si>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</si>
  <si>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</si>
  <si>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</si>
  <si>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</si>
  <si>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</si>
  <si>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</si>
  <si>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</si>
  <si>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</si>
  <si>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</si>
  <si>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</si>
  <si>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</si>
  <si>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</si>
  <si>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</si>
  <si>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</si>
  <si>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</si>
  <si>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</si>
  <si>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</si>
  <si>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</si>
  <si>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</si>
  <si>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</si>
  <si>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</si>
  <si>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</si>
  <si>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</si>
  <si>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</si>
  <si>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</si>
  <si>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</si>
  <si>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</si>
  <si>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</si>
  <si>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</si>
  <si>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</si>
  <si>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</si>
  <si>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</si>
  <si>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</si>
  <si>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</si>
  <si>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</si>
  <si>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</si>
  <si>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</si>
  <si>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</si>
  <si>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</si>
  <si>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</si>
  <si>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</si>
  <si>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</si>
  <si>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</si>
  <si>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</si>
  <si>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</si>
  <si>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</si>
  <si>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</si>
  <si>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</si>
  <si>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</si>
  <si>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</si>
  <si>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</si>
  <si>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</si>
  <si>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</si>
  <si>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</si>
  <si>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</si>
  <si>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</si>
  <si>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</si>
  <si>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</si>
  <si>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</si>
  <si>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</si>
  <si>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</si>
  <si>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</si>
  <si>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</si>
  <si>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</si>
  <si>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</si>
  <si>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</si>
  <si>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</si>
  <si>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</si>
  <si>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</si>
  <si>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</si>
  <si>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</si>
  <si>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</si>
  <si>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</si>
  <si>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</si>
  <si>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</si>
  <si>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</si>
  <si>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</si>
  <si>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</si>
  <si>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</si>
  <si>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</si>
  <si>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</si>
  <si>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</si>
  <si>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</si>
  <si>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</si>
  <si>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</si>
  <si>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</si>
  <si>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</si>
  <si>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</si>
  <si>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</si>
  <si>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</si>
  <si>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</si>
  <si>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</si>
  <si>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</si>
  <si>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</si>
  <si>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</si>
  <si>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</si>
  <si>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</si>
  <si>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</si>
  <si>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</si>
  <si>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</si>
  <si>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</si>
  <si>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</si>
  <si>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</si>
  <si>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</si>
  <si>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</si>
  <si>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</si>
  <si>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</si>
  <si>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</si>
  <si>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</si>
  <si>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</si>
  <si>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</si>
  <si>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</si>
  <si>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</si>
  <si>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</si>
  <si>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</si>
  <si>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</si>
  <si>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</si>
  <si>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</si>
  <si>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</si>
  <si>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</si>
  <si>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</si>
  <si>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</si>
  <si>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</si>
  <si>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</si>
  <si>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</si>
  <si>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</si>
  <si>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</si>
  <si>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</si>
  <si>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</si>
  <si>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</si>
  <si>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</si>
  <si>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</si>
  <si>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</si>
  <si>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</si>
  <si>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</si>
  <si>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</si>
  <si>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</si>
  <si>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</si>
  <si>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</si>
  <si>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</si>
  <si>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</si>
  <si>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</si>
  <si>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</si>
  <si>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</si>
  <si>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</si>
  <si>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</si>
  <si>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</si>
  <si>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</si>
  <si>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</si>
  <si>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</si>
  <si>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</si>
  <si>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</si>
  <si>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</si>
  <si>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</si>
  <si>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</si>
  <si>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</si>
  <si>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</si>
  <si>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</si>
  <si>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</si>
  <si>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</si>
  <si>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</si>
  <si>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</si>
  <si>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</si>
  <si>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</si>
  <si>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</si>
  <si>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</si>
  <si>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</si>
  <si>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</si>
  <si>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</si>
  <si>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</si>
  <si>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</si>
  <si>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</si>
  <si>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</si>
  <si>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</si>
  <si>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</si>
  <si>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</si>
  <si>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</si>
  <si>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</si>
  <si>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</si>
  <si>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</si>
  <si>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</si>
  <si>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</si>
  <si>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</si>
  <si>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</si>
  <si>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</si>
  <si>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</si>
  <si>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</si>
  <si>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</si>
  <si>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</si>
  <si>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</si>
  <si>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</si>
  <si>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</si>
  <si>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</si>
  <si>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</si>
  <si>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</si>
  <si>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</si>
  <si>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</si>
  <si>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</si>
  <si>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</si>
  <si>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</si>
  <si>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</si>
  <si>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</si>
  <si>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</si>
  <si>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</si>
  <si>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</si>
  <si>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</si>
  <si>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</si>
  <si>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</si>
  <si>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</si>
  <si>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</si>
  <si>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</si>
  <si>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</si>
  <si>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</si>
  <si>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</si>
  <si>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</si>
  <si>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</si>
  <si>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</si>
  <si>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</si>
  <si>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</si>
  <si>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</si>
  <si>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</si>
  <si>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</si>
  <si>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</si>
  <si>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</si>
  <si>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</si>
  <si>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</si>
  <si>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</si>
  <si>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</si>
  <si>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</si>
  <si>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</si>
  <si>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</si>
  <si>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</si>
  <si>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</si>
  <si>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</si>
  <si>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</si>
  <si>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</si>
  <si>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</si>
  <si>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</si>
  <si>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</si>
  <si>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</si>
  <si>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</si>
  <si>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</si>
  <si>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</si>
  <si>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</si>
  <si>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</si>
  <si>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</si>
  <si>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</si>
  <si>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</si>
  <si>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</si>
  <si>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</si>
  <si>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</si>
  <si>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</si>
  <si>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</si>
  <si>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</si>
  <si>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</si>
  <si>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</si>
  <si>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</si>
  <si>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</si>
  <si>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</si>
  <si>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</si>
  <si>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</si>
  <si>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</si>
  <si>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</si>
  <si>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</si>
  <si>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</si>
  <si>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</si>
  <si>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</si>
  <si>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</si>
  <si>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</si>
  <si>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</si>
  <si>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</si>
  <si>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</si>
  <si>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</si>
  <si>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</si>
  <si>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</si>
  <si>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</si>
  <si>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</si>
  <si>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</si>
  <si>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</si>
  <si>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</si>
  <si>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</si>
  <si>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</si>
  <si>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</si>
  <si>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</si>
  <si>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</si>
  <si>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</si>
  <si>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</si>
  <si>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</si>
  <si>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</si>
  <si>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</si>
  <si>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</si>
  <si>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</si>
  <si>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</si>
  <si>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</si>
  <si>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</si>
  <si>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</si>
  <si>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</si>
  <si>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</si>
  <si>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</si>
  <si>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</si>
  <si>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</si>
  <si>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</si>
  <si>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</si>
  <si>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</si>
  <si>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</si>
  <si>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</si>
  <si>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</si>
  <si>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</si>
  <si>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</si>
  <si>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</si>
  <si>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</si>
  <si>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</si>
  <si>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</si>
  <si>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</si>
  <si>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</si>
  <si>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</si>
  <si>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</si>
  <si>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</si>
  <si>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</si>
  <si>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</si>
  <si>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</si>
  <si>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</si>
  <si>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</si>
  <si>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</si>
  <si>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</si>
  <si>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</si>
  <si>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</si>
  <si>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</si>
  <si>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</si>
  <si>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</si>
  <si>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</si>
  <si>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</si>
  <si>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</si>
  <si>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</si>
  <si>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</si>
  <si>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</si>
  <si>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</si>
  <si>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</si>
  <si>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</si>
  <si>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</si>
  <si>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</si>
  <si>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</si>
  <si>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</si>
  <si>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</si>
  <si>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</si>
  <si>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</si>
  <si>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</si>
  <si>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</si>
  <si>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</si>
  <si>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</si>
  <si>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</si>
  <si>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</si>
  <si>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</si>
  <si>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</si>
  <si>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</si>
  <si>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</si>
  <si>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</si>
  <si>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</si>
  <si>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</si>
  <si>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</si>
  <si>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</si>
  <si>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</si>
  <si>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</si>
  <si>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</si>
  <si>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</si>
  <si>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</si>
  <si>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</si>
  <si>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</si>
  <si>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</si>
  <si>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</si>
  <si>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</si>
  <si>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</si>
  <si>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</si>
  <si>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</si>
  <si>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</si>
  <si>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</si>
  <si>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</si>
  <si>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</si>
  <si>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</si>
  <si>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</si>
  <si>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</si>
  <si>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</si>
  <si>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</si>
  <si>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</si>
  <si>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</si>
  <si>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</si>
  <si>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</si>
  <si>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</si>
  <si>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</si>
  <si>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</si>
  <si>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</si>
  <si>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</si>
  <si>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</si>
  <si>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</si>
  <si>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</si>
  <si>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</si>
  <si>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</si>
  <si>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</si>
  <si>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</si>
  <si>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</si>
  <si>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</si>
  <si>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</si>
  <si>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</si>
  <si>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</si>
  <si>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</si>
  <si>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</si>
  <si>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</si>
  <si>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</si>
  <si>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</si>
  <si>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</si>
  <si>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</si>
  <si>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</si>
  <si>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</si>
  <si>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</si>
  <si>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</si>
  <si>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</si>
  <si>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</si>
  <si>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</si>
  <si>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</si>
  <si>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</si>
  <si>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</si>
  <si>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</si>
  <si>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</si>
  <si>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</si>
  <si>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</si>
  <si>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</si>
  <si>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</si>
  <si>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</si>
  <si>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</si>
  <si>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</si>
  <si>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</si>
  <si>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</si>
  <si>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</si>
  <si>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</si>
  <si>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</si>
  <si>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</si>
  <si>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</si>
  <si>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</si>
  <si>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</si>
  <si>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</si>
  <si>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</si>
  <si>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</si>
  <si>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</si>
  <si>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</si>
  <si>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</si>
  <si>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</si>
  <si>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</si>
  <si>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</si>
  <si>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</si>
  <si>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</si>
  <si>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</si>
  <si>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</si>
  <si>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</si>
  <si>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</si>
  <si>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</si>
  <si>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</si>
  <si>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</si>
  <si>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</si>
  <si>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</si>
  <si>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</si>
  <si>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</si>
  <si>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</si>
  <si>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</si>
  <si>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</si>
  <si>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</si>
  <si>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</si>
  <si>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</si>
  <si>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</si>
  <si>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</si>
  <si>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</si>
  <si>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</si>
  <si>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</si>
  <si>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</si>
  <si>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</si>
  <si>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</si>
  <si>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</si>
  <si>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</si>
  <si>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</si>
  <si>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</si>
  <si>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</si>
  <si>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</si>
  <si>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</si>
  <si>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</si>
  <si>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</si>
  <si>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</si>
  <si>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</si>
  <si>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</si>
  <si>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</si>
  <si>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</si>
  <si>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</si>
  <si>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</si>
  <si>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</si>
  <si>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</si>
  <si>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</si>
  <si>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</si>
  <si>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</si>
  <si>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</si>
  <si>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</si>
  <si>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</si>
  <si>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</si>
  <si>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</si>
  <si>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</si>
  <si>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</si>
  <si>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</si>
  <si>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</si>
  <si>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</si>
  <si>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</si>
  <si>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</si>
  <si>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</si>
  <si>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</si>
  <si>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</si>
  <si>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</si>
  <si>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</si>
  <si>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</si>
  <si>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</si>
  <si>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</si>
  <si>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</si>
  <si>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</si>
  <si>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</si>
  <si>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</si>
  <si>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</si>
  <si>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</si>
  <si>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</si>
  <si>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</si>
  <si>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</si>
  <si>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</si>
  <si>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</si>
  <si>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</si>
  <si>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</si>
  <si>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</si>
  <si>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</si>
  <si>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</si>
  <si>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</si>
  <si>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</si>
  <si>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</si>
  <si>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</si>
  <si>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</si>
  <si>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</si>
  <si>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</si>
  <si>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</si>
  <si>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</si>
  <si>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</si>
  <si>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</si>
  <si>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</si>
  <si>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</si>
  <si>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</si>
  <si>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</si>
  <si>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</si>
  <si>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</si>
  <si>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</si>
  <si>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</si>
  <si>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</si>
  <si>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</si>
  <si>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</si>
  <si>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</si>
  <si>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</si>
  <si>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</si>
  <si>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</si>
  <si>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</si>
  <si>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</si>
  <si>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</si>
  <si>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</si>
  <si>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</si>
  <si>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</si>
  <si>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</si>
  <si>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</si>
  <si>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</si>
  <si>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</si>
  <si>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</si>
  <si>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</si>
  <si>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</si>
  <si>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</si>
  <si>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</si>
  <si>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</si>
  <si>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</si>
  <si>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</si>
  <si>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</si>
  <si>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</si>
  <si>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</si>
  <si>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</si>
  <si>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</si>
  <si>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</si>
  <si>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</si>
  <si>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</si>
  <si>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</si>
  <si>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</si>
  <si>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</si>
  <si>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</si>
  <si>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</si>
  <si>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</si>
  <si>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</si>
  <si>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</si>
  <si>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</si>
  <si>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</si>
  <si>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</si>
  <si>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</si>
  <si>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</si>
  <si>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</si>
  <si>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</si>
  <si>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</si>
  <si>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</si>
  <si>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</si>
  <si>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</si>
  <si>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</si>
  <si>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</si>
  <si>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</si>
  <si>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</si>
  <si>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</si>
  <si>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</si>
  <si>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</si>
  <si>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</si>
  <si>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</si>
  <si>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</si>
  <si>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</si>
  <si>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</si>
  <si>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</si>
  <si>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</si>
  <si>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</si>
  <si>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</si>
  <si>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</si>
  <si>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</si>
  <si>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</si>
  <si>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</si>
  <si>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</si>
  <si>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</si>
  <si>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</si>
  <si>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</si>
  <si>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</si>
  <si>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</si>
  <si>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</si>
  <si>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</si>
  <si>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</si>
  <si>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</si>
  <si>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</si>
  <si>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</si>
  <si>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</si>
  <si>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</si>
  <si>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</si>
  <si>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</si>
  <si>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</si>
  <si>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</si>
  <si>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</si>
  <si>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</si>
  <si>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</si>
  <si>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</si>
  <si>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</si>
  <si>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</si>
  <si>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</si>
  <si>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</si>
  <si>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</si>
  <si>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</si>
  <si>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</si>
  <si>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</si>
  <si>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</si>
  <si>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</si>
  <si>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</si>
  <si>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</si>
  <si>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</si>
  <si>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</si>
  <si>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</si>
  <si>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</si>
  <si>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</si>
  <si>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</si>
  <si>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</si>
  <si>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</si>
  <si>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</si>
  <si>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</si>
  <si>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</si>
  <si>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</si>
  <si>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</si>
  <si>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</si>
  <si>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</si>
  <si>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</si>
  <si>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</si>
  <si>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</si>
  <si>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</si>
  <si>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</si>
  <si>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</si>
  <si>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</si>
  <si>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</si>
  <si>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</si>
  <si>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</si>
  <si>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</si>
  <si>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</si>
  <si>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</si>
  <si>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</si>
  <si>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</si>
  <si>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</si>
  <si>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</si>
  <si>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</si>
  <si>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</si>
  <si>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</si>
  <si>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</si>
  <si>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</si>
  <si>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</si>
  <si>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</si>
  <si>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</si>
  <si>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</si>
  <si>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</si>
  <si>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</si>
  <si>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</si>
  <si>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</si>
  <si>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</si>
  <si>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</si>
  <si>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</si>
  <si>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</si>
  <si>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</si>
  <si>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</si>
  <si>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</si>
  <si>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</si>
  <si>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</si>
  <si>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</si>
  <si>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</si>
  <si>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</si>
  <si>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</si>
  <si>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</si>
  <si>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</si>
  <si>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</si>
  <si>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</si>
  <si>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</si>
  <si>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</si>
  <si>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</si>
  <si>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</si>
  <si>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</si>
  <si>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</si>
  <si>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</si>
  <si>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</si>
  <si>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</si>
  <si>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</si>
  <si>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</si>
  <si>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</si>
  <si>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</si>
  <si>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</si>
  <si>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</si>
  <si>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</si>
  <si>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</si>
  <si>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</si>
  <si>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</si>
  <si>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</si>
  <si>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</si>
  <si>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</si>
  <si>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</si>
  <si>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</si>
  <si>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</si>
  <si>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</si>
  <si>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</si>
  <si>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</si>
  <si>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</si>
  <si>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</si>
  <si>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</si>
  <si>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</si>
  <si>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</si>
  <si>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</si>
  <si>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</si>
  <si>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</si>
  <si>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</si>
  <si>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</si>
  <si>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</si>
  <si>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</si>
  <si>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</si>
  <si>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</si>
  <si>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</si>
  <si>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</si>
  <si>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</si>
  <si>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</si>
  <si>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</si>
  <si>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</si>
  <si>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</si>
  <si>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</si>
  <si>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</si>
  <si>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</si>
  <si>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</si>
  <si>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</si>
  <si>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</si>
  <si>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</si>
  <si>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</si>
  <si>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</si>
  <si>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</si>
  <si>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</si>
  <si>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</si>
  <si>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</si>
  <si>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</si>
  <si>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</si>
  <si>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</si>
  <si>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</si>
  <si>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</si>
  <si>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</si>
  <si>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</si>
  <si>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</si>
  <si>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</si>
  <si>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</si>
  <si>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</si>
  <si>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</si>
  <si>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</si>
  <si>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</si>
  <si>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</si>
  <si>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</si>
  <si>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</si>
  <si>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</si>
  <si>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</si>
  <si>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</si>
  <si>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</si>
  <si>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</si>
  <si>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</si>
  <si>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</si>
  <si>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</si>
  <si>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</si>
  <si>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</si>
  <si>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</si>
  <si>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</si>
  <si>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</si>
  <si>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</si>
  <si>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</si>
  <si>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</si>
  <si>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</si>
  <si>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</si>
  <si>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</si>
  <si>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</si>
  <si>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</si>
  <si>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</si>
  <si>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</si>
  <si>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</si>
  <si>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</si>
  <si>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</si>
  <si>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</si>
  <si>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</si>
  <si>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</si>
  <si>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</si>
  <si>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</si>
  <si>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</si>
  <si>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</si>
  <si>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</si>
  <si>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</si>
  <si>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</si>
  <si>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</si>
  <si>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</si>
  <si>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</si>
  <si>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</si>
  <si>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</si>
  <si>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</si>
  <si>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</si>
  <si>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</si>
  <si>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</si>
  <si>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</si>
  <si>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</si>
  <si>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</si>
  <si>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</si>
  <si>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</si>
  <si>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</si>
  <si>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</si>
  <si>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</si>
  <si>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</si>
  <si>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</si>
  <si>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</si>
  <si>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</si>
  <si>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</si>
  <si>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</si>
  <si>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</si>
  <si>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</si>
  <si>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</si>
  <si>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</si>
  <si>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</si>
  <si>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</si>
  <si>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</si>
  <si>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</si>
  <si>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</si>
  <si>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</si>
  <si>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</si>
  <si>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</si>
  <si>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</si>
  <si>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</si>
  <si>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</si>
  <si>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</si>
  <si>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</si>
  <si>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</si>
  <si>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</si>
  <si>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</si>
  <si>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</si>
  <si>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</si>
  <si>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</si>
  <si>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</si>
  <si>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</si>
  <si>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</si>
  <si>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</si>
  <si>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</si>
  <si>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</si>
  <si>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</si>
  <si>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</si>
  <si>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</si>
  <si>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</si>
  <si>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</si>
  <si>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</si>
  <si>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</si>
  <si>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</si>
  <si>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</si>
  <si>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</si>
  <si>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</si>
  <si>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</si>
  <si>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</si>
  <si>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</si>
  <si>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</si>
  <si>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</si>
  <si>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</si>
  <si>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</si>
  <si>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</si>
  <si>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</si>
  <si>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</si>
  <si>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</si>
  <si>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</si>
  <si>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</si>
  <si>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</si>
  <si>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</si>
  <si>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</si>
  <si>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</si>
  <si>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</si>
  <si>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</si>
  <si>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</si>
  <si>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</si>
  <si>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</si>
  <si>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</si>
  <si>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</si>
  <si>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</si>
  <si>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</si>
  <si>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</si>
  <si>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</si>
  <si>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</si>
  <si>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</si>
  <si>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</si>
  <si>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</si>
  <si>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</si>
  <si>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</si>
  <si>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</si>
  <si>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</si>
  <si>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</si>
  <si>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</si>
  <si>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</si>
  <si>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</si>
  <si>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</si>
  <si>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</si>
  <si>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</si>
  <si>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</si>
  <si>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</si>
  <si>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</si>
  <si>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</si>
  <si>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</si>
  <si>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</si>
  <si>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</si>
  <si>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</si>
  <si>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</si>
  <si>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</si>
  <si>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</si>
  <si>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</si>
  <si>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</si>
  <si>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</si>
  <si>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</si>
  <si>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</si>
  <si>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</si>
  <si>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</si>
  <si>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</si>
  <si>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</si>
  <si>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</si>
  <si>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</si>
  <si>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</si>
  <si>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</si>
  <si>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</si>
  <si>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</si>
  <si>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</si>
  <si>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</si>
  <si>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</si>
  <si>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</si>
  <si>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</si>
  <si>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</si>
  <si>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</si>
  <si>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</si>
  <si>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</si>
  <si>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</si>
  <si>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</si>
  <si>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</si>
  <si>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</si>
  <si>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</si>
  <si>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</si>
  <si>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</si>
  <si>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</si>
  <si>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</si>
  <si>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</si>
  <si>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</si>
  <si>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</si>
  <si>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</si>
  <si>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</si>
  <si>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</si>
  <si>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</si>
  <si>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</si>
  <si>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</si>
  <si>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</si>
  <si>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</si>
  <si>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</si>
  <si>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</si>
  <si>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</si>
  <si>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</si>
  <si>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</si>
  <si>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</si>
  <si>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</si>
  <si>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</si>
  <si>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</si>
  <si>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</si>
  <si>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</si>
  <si>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</si>
  <si>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</si>
  <si>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</si>
  <si>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</si>
  <si>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</si>
  <si>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</si>
  <si>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</si>
  <si>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</si>
  <si>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</si>
  <si>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</si>
  <si>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</si>
  <si>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</si>
  <si>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</si>
  <si>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</si>
  <si>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</si>
  <si>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</si>
  <si>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</si>
  <si>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</si>
  <si>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</si>
  <si>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</si>
  <si>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</si>
  <si>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</si>
  <si>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</si>
  <si>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</si>
  <si>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</si>
  <si>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</si>
  <si>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</si>
  <si>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</si>
  <si>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</si>
  <si>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</si>
  <si>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</si>
  <si>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</si>
  <si>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</si>
  <si>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</si>
  <si>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</si>
  <si>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</si>
  <si>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</si>
  <si>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</si>
  <si>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</si>
  <si>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</si>
  <si>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</si>
  <si>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</si>
  <si>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</si>
  <si>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</si>
  <si>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</si>
  <si>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</si>
  <si>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</si>
  <si>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</si>
  <si>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</si>
  <si>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</si>
  <si>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</si>
  <si>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</si>
  <si>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</si>
  <si>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</si>
  <si>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</si>
  <si>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</si>
  <si>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</si>
  <si>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</si>
  <si>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</si>
  <si>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</si>
  <si>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</si>
  <si>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</si>
  <si>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</si>
  <si>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</si>
  <si>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</si>
  <si>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</si>
  <si>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</si>
  <si>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</si>
  <si>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</si>
  <si>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</si>
  <si>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</si>
  <si>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</si>
  <si>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</si>
  <si>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</si>
  <si>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</si>
  <si>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</si>
  <si>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</si>
  <si>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</si>
  <si>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</si>
  <si>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</si>
  <si>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</si>
  <si>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</si>
  <si>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</si>
  <si>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</si>
  <si>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</si>
  <si>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</si>
  <si>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</si>
  <si>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</si>
  <si>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</si>
  <si>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</si>
  <si>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</si>
  <si>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</si>
  <si>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</si>
  <si>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</si>
  <si>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</si>
  <si>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</si>
  <si>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</si>
  <si>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</si>
  <si>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</si>
  <si>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</si>
  <si>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</si>
  <si>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</si>
  <si>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</si>
  <si>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</si>
  <si>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</si>
  <si>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</si>
  <si>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</si>
  <si>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</si>
  <si>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</si>
  <si>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</si>
  <si>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</si>
  <si>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</si>
  <si>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</si>
  <si>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</si>
  <si>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</si>
  <si>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</si>
  <si>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</si>
  <si>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</si>
  <si>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</si>
  <si>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</si>
  <si>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</si>
  <si>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</si>
  <si>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</si>
  <si>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</si>
  <si>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</si>
  <si>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</si>
  <si>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</si>
  <si>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</si>
  <si>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</si>
  <si>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</si>
  <si>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</si>
  <si>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</si>
  <si>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</si>
  <si>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</si>
  <si>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</si>
  <si>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</si>
  <si>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</si>
  <si>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</si>
  <si>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</si>
  <si>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</si>
  <si>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</si>
  <si>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</si>
  <si>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</si>
  <si>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</si>
  <si>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</si>
  <si>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</si>
  <si>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</si>
  <si>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</si>
  <si>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</si>
  <si>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</si>
  <si>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</si>
  <si>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</si>
  <si>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</si>
  <si>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</si>
  <si>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</si>
  <si>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</si>
  <si>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</si>
  <si>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</si>
  <si>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</si>
  <si>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</si>
  <si>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</si>
  <si>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</si>
  <si>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</si>
  <si>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</si>
  <si>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</si>
  <si>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</si>
  <si>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</si>
  <si>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</si>
  <si>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</si>
  <si>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</si>
  <si>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</si>
  <si>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</si>
  <si>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</si>
  <si>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</si>
  <si>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</si>
  <si>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</si>
  <si>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</si>
  <si>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</si>
  <si>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</si>
  <si>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</si>
  <si>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</si>
  <si>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</si>
  <si>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</si>
  <si>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</si>
  <si>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</si>
  <si>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</si>
  <si>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</si>
  <si>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</si>
  <si>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</si>
  <si>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</si>
  <si>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</si>
  <si>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</si>
  <si>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</si>
  <si>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</si>
  <si>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</si>
  <si>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</si>
  <si>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</si>
  <si>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</si>
  <si>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</si>
  <si>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</si>
  <si>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</si>
  <si>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</si>
  <si>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</si>
  <si>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</si>
  <si>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</si>
  <si>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</si>
  <si>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</si>
  <si>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</si>
  <si>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</si>
  <si>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</si>
  <si>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</si>
  <si>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</si>
  <si>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</si>
  <si>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</si>
  <si>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</si>
  <si>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</si>
  <si>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</si>
  <si>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</si>
  <si>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</si>
  <si>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</si>
  <si>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</si>
  <si>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</si>
  <si>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</si>
  <si>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</si>
  <si>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</si>
  <si>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</si>
  <si>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</si>
  <si>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</si>
  <si>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</si>
  <si>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</si>
  <si>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</si>
  <si>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</si>
  <si>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</si>
  <si>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</si>
  <si>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</si>
  <si>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</si>
  <si>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</si>
  <si>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</si>
  <si>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</si>
  <si>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</si>
  <si>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</si>
  <si>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</si>
  <si>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</si>
  <si>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</si>
  <si>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</si>
  <si>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</si>
  <si>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</si>
  <si>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</si>
  <si>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</si>
  <si>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</si>
  <si>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</si>
  <si>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</si>
  <si>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</si>
  <si>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</si>
  <si>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</si>
  <si>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</si>
  <si>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</si>
  <si>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</si>
  <si>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</si>
  <si>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</si>
  <si>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</si>
  <si>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</si>
  <si>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</si>
  <si>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</si>
  <si>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</si>
  <si>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</si>
  <si>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</si>
  <si>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</si>
  <si>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</si>
  <si>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</si>
  <si>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</si>
  <si>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</si>
  <si>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</si>
  <si>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</si>
  <si>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</si>
  <si>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</si>
  <si>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</si>
  <si>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</si>
  <si>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</si>
  <si>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</si>
  <si>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</si>
  <si>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</si>
  <si>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</si>
  <si>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</si>
  <si>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</si>
  <si>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</si>
  <si>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</si>
  <si>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</si>
  <si>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</si>
  <si>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</si>
  <si>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</si>
  <si>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</si>
  <si>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</si>
  <si>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</si>
  <si>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</si>
  <si>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</si>
  <si>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</si>
  <si>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</si>
  <si>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</si>
  <si>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</si>
  <si>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</si>
  <si>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</si>
  <si>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</si>
  <si>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</si>
  <si>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</si>
  <si>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</si>
  <si>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</si>
  <si>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</si>
  <si>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</si>
  <si>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</si>
  <si>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</si>
  <si>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</si>
  <si>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</si>
  <si>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</si>
  <si>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</si>
  <si>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</si>
  <si>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</si>
  <si>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</si>
  <si>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</si>
  <si>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</si>
  <si>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</si>
  <si>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</si>
  <si>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</si>
  <si>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</si>
  <si>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</si>
  <si>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</si>
  <si>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</si>
  <si>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</si>
  <si>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</si>
  <si>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</si>
  <si>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</si>
  <si>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</si>
  <si>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</si>
  <si>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</si>
  <si>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</si>
  <si>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</si>
  <si>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</si>
  <si>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</si>
  <si>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</si>
  <si>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</si>
  <si>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</si>
  <si>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</si>
  <si>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</si>
  <si>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</si>
  <si>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</si>
  <si>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</si>
  <si>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</si>
  <si>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</si>
  <si>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</si>
  <si>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</si>
  <si>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</si>
  <si>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</si>
  <si>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</si>
  <si>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</si>
  <si>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</si>
  <si>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</si>
  <si>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</si>
  <si>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</si>
  <si>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</si>
  <si>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</si>
  <si>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</si>
  <si>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</si>
  <si>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</si>
  <si>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</si>
  <si>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</si>
  <si>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</si>
  <si>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</si>
  <si>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</si>
  <si>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</si>
  <si>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</si>
  <si>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</si>
  <si>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</si>
  <si>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</si>
  <si>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</si>
  <si>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</si>
  <si>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</si>
  <si>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</si>
  <si>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</si>
  <si>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</si>
  <si>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</si>
  <si>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</si>
  <si>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</si>
  <si>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</si>
  <si>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</si>
  <si>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</si>
  <si>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</si>
  <si>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</si>
  <si>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</si>
  <si>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</si>
  <si>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</si>
  <si>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</si>
  <si>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</si>
  <si>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</si>
  <si>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</si>
  <si>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</si>
  <si>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</si>
  <si>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</si>
  <si>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</si>
  <si>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</si>
  <si>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</si>
  <si>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</si>
  <si>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</si>
  <si>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</si>
  <si>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</si>
  <si>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</si>
  <si>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</si>
  <si>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</si>
  <si>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</si>
  <si>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</si>
  <si>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</si>
  <si>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</si>
  <si>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</si>
  <si>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</si>
  <si>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</si>
  <si>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</si>
  <si>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</si>
  <si>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</si>
  <si>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</si>
  <si>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</si>
  <si>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</si>
  <si>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</si>
  <si>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</si>
  <si>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</si>
  <si>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</si>
  <si>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</si>
  <si>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</si>
  <si>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</si>
  <si>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</si>
  <si>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</si>
  <si>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</si>
  <si>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</si>
  <si>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</si>
  <si>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</si>
  <si>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</si>
  <si>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</si>
  <si>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</si>
  <si>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</si>
  <si>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</si>
  <si>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</si>
  <si>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</si>
  <si>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</si>
  <si>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</si>
  <si>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</si>
  <si>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</si>
  <si>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</si>
  <si>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</si>
  <si>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</si>
  <si>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</si>
  <si>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</si>
  <si>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</si>
  <si>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</si>
  <si>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</si>
  <si>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</si>
  <si>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</si>
  <si>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</si>
  <si>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</si>
  <si>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</si>
  <si>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</si>
  <si>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</si>
  <si>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</si>
  <si>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</si>
  <si>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</si>
  <si>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</si>
  <si>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</si>
  <si>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</si>
  <si>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</si>
  <si>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</si>
  <si>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</si>
  <si>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</si>
  <si>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</si>
  <si>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</si>
  <si>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</si>
  <si>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</si>
  <si>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</si>
  <si>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</si>
  <si>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</si>
  <si>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</si>
  <si>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</si>
  <si>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</si>
  <si>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</si>
  <si>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</si>
  <si>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</si>
  <si>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</si>
  <si>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</si>
  <si>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</si>
  <si>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</si>
  <si>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</si>
  <si>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</si>
  <si>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</si>
  <si>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</si>
  <si>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</si>
  <si>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</si>
  <si>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</si>
  <si>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</si>
  <si>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</si>
  <si>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</si>
  <si>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</si>
  <si>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</si>
  <si>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</si>
  <si>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</si>
  <si>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</si>
  <si>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</si>
  <si>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</si>
  <si>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</si>
  <si>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</si>
  <si>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</si>
  <si>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</si>
  <si>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</si>
  <si>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</si>
  <si>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</si>
  <si>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</si>
  <si>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</si>
  <si>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</si>
  <si>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</si>
  <si>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</si>
  <si>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</si>
  <si>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</si>
  <si>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</si>
  <si>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</si>
  <si>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</si>
  <si>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</si>
  <si>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</si>
  <si>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</si>
  <si>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</si>
  <si>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</si>
  <si>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</si>
  <si>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</si>
  <si>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</si>
  <si>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</si>
  <si>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</si>
  <si>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</si>
  <si>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</si>
  <si>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</si>
  <si>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</si>
  <si>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</si>
  <si>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</si>
  <si>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</si>
  <si>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</si>
  <si>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</si>
  <si>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</si>
  <si>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</si>
  <si>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</si>
  <si>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</si>
  <si>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</si>
  <si>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</si>
  <si>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</si>
  <si>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</si>
  <si>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</si>
  <si>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</si>
  <si>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</si>
  <si>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</si>
  <si>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</si>
  <si>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</si>
  <si>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</si>
  <si>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</si>
  <si>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</si>
  <si>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</si>
  <si>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</si>
  <si>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</si>
  <si>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</si>
  <si>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</si>
  <si>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</si>
  <si>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</si>
  <si>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</si>
  <si>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</si>
  <si>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</si>
  <si>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</si>
  <si>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</si>
  <si>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</si>
  <si>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</si>
  <si>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</si>
  <si>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</si>
  <si>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</si>
  <si>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</si>
  <si>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</si>
  <si>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</si>
  <si>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</si>
  <si>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</si>
  <si>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</si>
  <si>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</si>
  <si>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</si>
  <si>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</si>
  <si>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</si>
  <si>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</si>
  <si>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</si>
  <si>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</si>
  <si>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</si>
  <si>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</si>
  <si>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</si>
  <si>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</si>
  <si>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</si>
  <si>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</si>
  <si>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</si>
  <si>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</si>
  <si>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</si>
  <si>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</si>
  <si>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</si>
  <si>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</si>
  <si>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</si>
  <si>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</si>
  <si>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</si>
  <si>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</si>
  <si>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</si>
  <si>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</si>
  <si>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</si>
  <si>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</si>
  <si>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</si>
  <si>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</si>
  <si>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</si>
  <si>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</si>
  <si>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</si>
  <si>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</si>
  <si>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</si>
  <si>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</si>
  <si>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</si>
  <si>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</si>
  <si>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</si>
  <si>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</si>
  <si>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</si>
  <si>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</si>
  <si>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</si>
  <si>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</si>
  <si>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</si>
  <si>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</si>
  <si>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</si>
  <si>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</si>
  <si>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</si>
  <si>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</si>
  <si>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</si>
  <si>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</si>
  <si>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</si>
  <si>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</si>
  <si>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</si>
  <si>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</si>
  <si>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</si>
  <si>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</si>
  <si>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</si>
  <si>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</si>
  <si>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</si>
  <si>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</si>
  <si>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</si>
  <si>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</si>
  <si>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</si>
  <si>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</si>
  <si>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</si>
  <si>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</si>
  <si>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</si>
  <si>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</si>
  <si>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</si>
  <si>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</si>
  <si>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</si>
  <si>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</si>
  <si>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</si>
  <si>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</si>
  <si>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</si>
  <si>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</si>
  <si>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</si>
  <si>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</si>
  <si>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</si>
  <si>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</si>
  <si>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</si>
  <si>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</si>
  <si>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</si>
  <si>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</si>
  <si>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</si>
  <si>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</si>
  <si>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</si>
  <si>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</si>
  <si>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</si>
  <si>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</si>
  <si>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</si>
  <si>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</si>
  <si>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</si>
  <si>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</si>
  <si>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</si>
  <si>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</si>
  <si>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</si>
  <si>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</si>
  <si>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</si>
  <si>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</si>
  <si>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</si>
  <si>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</si>
  <si>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</si>
  <si>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</si>
  <si>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</si>
  <si>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</si>
  <si>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</si>
  <si>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</si>
  <si>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</si>
  <si>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</si>
  <si>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</si>
  <si>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</si>
  <si>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</si>
  <si>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</si>
  <si>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</si>
  <si>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</si>
  <si>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</si>
  <si>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</si>
  <si>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</si>
  <si>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</si>
  <si>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</si>
  <si>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</si>
  <si>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</si>
  <si>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</si>
  <si>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</si>
  <si>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</si>
  <si>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</si>
  <si>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</si>
  <si>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</si>
  <si>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</si>
  <si>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</si>
  <si>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</si>
  <si>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</si>
  <si>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</si>
  <si>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</si>
  <si>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</si>
  <si>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</si>
  <si>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</si>
  <si>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</si>
  <si>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</si>
  <si>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</si>
  <si>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</si>
  <si>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</si>
  <si>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</si>
  <si>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</si>
  <si>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</si>
  <si>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</si>
  <si>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</si>
  <si>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</si>
  <si>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</si>
  <si>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</si>
  <si>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</si>
  <si>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</si>
  <si>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</si>
  <si>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</si>
  <si>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</si>
  <si>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</si>
  <si>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</si>
  <si>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</si>
  <si>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</si>
  <si>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</si>
  <si>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</si>
  <si>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</si>
  <si>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</si>
  <si>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</si>
  <si>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</si>
  <si>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</si>
  <si>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</si>
  <si>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</si>
  <si>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</si>
  <si>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</si>
  <si>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</si>
  <si>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</si>
  <si>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</si>
  <si>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</si>
  <si>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</si>
  <si>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</si>
  <si>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</si>
  <si>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</si>
  <si>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</si>
  <si>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</si>
  <si>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</si>
  <si>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</si>
  <si>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</si>
  <si>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</si>
  <si>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</si>
  <si>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</si>
  <si>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</si>
  <si>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</si>
  <si>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</si>
  <si>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</si>
  <si>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</si>
  <si>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</si>
  <si>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</si>
  <si>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</si>
  <si>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</si>
  <si>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</si>
  <si>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</si>
  <si>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</si>
  <si>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</si>
  <si>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</si>
  <si>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</si>
  <si>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</si>
  <si>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</si>
  <si>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</si>
  <si>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</si>
  <si>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</si>
  <si>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</si>
  <si>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</si>
  <si>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</si>
  <si>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</si>
  <si>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</si>
  <si>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</si>
  <si>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</si>
  <si>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</si>
  <si>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</si>
  <si>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</si>
  <si>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</si>
  <si>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</si>
  <si>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</si>
  <si>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</si>
  <si>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</si>
  <si>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</si>
  <si>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</si>
  <si>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</si>
  <si>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</si>
  <si>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</si>
  <si>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</si>
  <si>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</si>
  <si>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</si>
  <si>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</si>
  <si>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</si>
  <si>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</si>
  <si>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</si>
  <si>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</si>
  <si>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</si>
  <si>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</si>
  <si>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</si>
  <si>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</si>
  <si>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</si>
  <si>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</si>
  <si>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</si>
  <si>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</si>
  <si>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</si>
  <si>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</si>
  <si>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</si>
  <si>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</si>
  <si>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</si>
  <si>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</si>
  <si>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</si>
  <si>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</si>
  <si>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</si>
  <si>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</si>
  <si>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</si>
  <si>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</si>
  <si>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</si>
  <si>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</si>
  <si>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</si>
  <si>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</si>
  <si>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</si>
  <si>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</si>
  <si>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</si>
  <si>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</si>
  <si>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</si>
  <si>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</si>
  <si>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</si>
  <si>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</si>
  <si>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</si>
  <si>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</si>
  <si>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</si>
  <si>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</si>
  <si>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</si>
  <si>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</si>
  <si>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</si>
  <si>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</si>
  <si>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</si>
  <si>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</si>
  <si>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</si>
  <si>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</si>
  <si>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</si>
  <si>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</si>
  <si>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</si>
  <si>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</si>
  <si>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</si>
  <si>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</si>
  <si>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</si>
  <si>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</si>
  <si>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</si>
  <si>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</si>
  <si>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</si>
  <si>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</si>
  <si>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</si>
  <si>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</si>
  <si>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</si>
  <si>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</si>
  <si>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</si>
  <si>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</si>
  <si>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</si>
  <si>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</si>
  <si>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</si>
  <si>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</si>
  <si>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</si>
  <si>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</si>
  <si>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</si>
  <si>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</si>
  <si>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</si>
  <si>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</si>
  <si>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</si>
  <si>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</si>
  <si>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</si>
  <si>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</si>
  <si>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</si>
  <si>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</si>
  <si>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</si>
  <si>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</si>
  <si>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</si>
  <si>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</si>
  <si>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</si>
  <si>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</si>
  <si>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</si>
  <si>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</si>
  <si>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</si>
  <si>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</si>
  <si>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</si>
  <si>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</si>
  <si>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</si>
  <si>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</si>
  <si>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</si>
  <si>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</si>
  <si>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</si>
  <si>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</si>
  <si>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</si>
  <si>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</si>
  <si>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</si>
  <si>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</si>
  <si>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</si>
  <si>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</si>
  <si>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</si>
  <si>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</si>
  <si>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</si>
  <si>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</si>
  <si>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</si>
  <si>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</si>
  <si>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</si>
  <si>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</si>
  <si>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</si>
  <si>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</si>
  <si>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</si>
  <si>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</si>
  <si>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</si>
  <si>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</si>
  <si>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</si>
  <si>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</si>
  <si>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</si>
  <si>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</si>
  <si>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</si>
  <si>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</si>
  <si>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</si>
  <si>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</si>
  <si>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</si>
  <si>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</si>
  <si>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</si>
  <si>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</si>
  <si>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</si>
  <si>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</si>
  <si>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</si>
  <si>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</si>
  <si>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</si>
  <si>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</si>
  <si>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</si>
  <si>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</si>
  <si>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</si>
  <si>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</si>
  <si>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</si>
  <si>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</si>
  <si>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</si>
  <si>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</si>
  <si>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</si>
  <si>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</si>
  <si>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</si>
  <si>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</si>
  <si>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</si>
  <si>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</si>
  <si>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</si>
  <si>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</si>
  <si>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</si>
  <si>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</si>
  <si>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</si>
  <si>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</si>
  <si>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</si>
  <si>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</si>
  <si>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</si>
  <si>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</si>
  <si>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</si>
  <si>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</si>
  <si>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</si>
  <si>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</si>
  <si>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</si>
  <si>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</si>
  <si>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</si>
  <si>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</si>
  <si>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</si>
  <si>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</si>
  <si>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</si>
  <si>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</si>
  <si>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</si>
  <si>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</si>
  <si>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</si>
  <si>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</si>
  <si>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</si>
  <si>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</si>
  <si>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</si>
  <si>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</si>
  <si>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</si>
  <si>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</si>
  <si>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</si>
  <si>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</si>
  <si>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</si>
  <si>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</si>
  <si>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</si>
  <si>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</si>
  <si>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</si>
  <si>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</si>
  <si>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</si>
  <si>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</si>
  <si>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</si>
  <si>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</si>
  <si>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</si>
  <si>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</si>
  <si>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</si>
  <si>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</si>
  <si>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</si>
  <si>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</si>
  <si>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</si>
  <si>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</si>
  <si>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</si>
  <si>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</si>
  <si>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</si>
  <si>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</si>
  <si>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</si>
  <si>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</si>
  <si>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</si>
  <si>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</si>
  <si>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</si>
  <si>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</si>
  <si>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</si>
  <si>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</si>
  <si>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</si>
  <si>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</si>
  <si>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</si>
  <si>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</si>
  <si>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</si>
  <si>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</si>
  <si>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</si>
  <si>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</si>
  <si>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</si>
  <si>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</si>
  <si>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</si>
  <si>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</si>
  <si>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</si>
  <si>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</si>
  <si>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</si>
  <si>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</si>
  <si>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</si>
  <si>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</si>
  <si>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</si>
  <si>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</si>
  <si>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</si>
  <si>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</si>
  <si>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</si>
  <si>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</si>
  <si>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</si>
  <si>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</si>
  <si>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</si>
  <si>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</si>
  <si>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</si>
  <si>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</si>
  <si>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</si>
  <si>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</si>
  <si>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</si>
  <si>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</si>
  <si>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</si>
  <si>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</si>
  <si>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</si>
  <si>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</si>
  <si>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</si>
  <si>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</si>
  <si>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</si>
  <si>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</si>
  <si>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</si>
  <si>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</si>
  <si>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</si>
  <si>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</si>
  <si>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</si>
  <si>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</si>
  <si>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</si>
  <si>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</si>
  <si>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</si>
  <si>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</si>
  <si>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</si>
  <si>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</si>
  <si>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</si>
  <si>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</si>
  <si>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</si>
  <si>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</si>
  <si>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</si>
  <si>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</si>
  <si>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</si>
  <si>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</si>
  <si>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</si>
  <si>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</si>
  <si>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</si>
  <si>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</si>
  <si>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</si>
  <si>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</si>
  <si>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</si>
  <si>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</si>
  <si>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</si>
  <si>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</si>
  <si>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</si>
  <si>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</si>
  <si>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</si>
  <si>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</si>
  <si>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</si>
  <si>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</si>
  <si>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</si>
  <si>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</si>
  <si>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</si>
  <si>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</si>
  <si>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</si>
  <si>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</si>
  <si>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</si>
  <si>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</si>
  <si>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</si>
  <si>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</si>
  <si>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</si>
  <si>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</si>
  <si>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</si>
  <si>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</si>
  <si>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</si>
  <si>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</si>
  <si>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</si>
  <si>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</si>
  <si>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</si>
  <si>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</si>
  <si>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</si>
  <si>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</si>
  <si>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</si>
  <si>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</si>
  <si>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</si>
  <si>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</si>
  <si>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</si>
  <si>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</si>
  <si>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</si>
  <si>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</si>
  <si>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</si>
  <si>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</si>
  <si>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</si>
  <si>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</si>
  <si>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</si>
  <si>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</si>
  <si>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</si>
  <si>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</si>
  <si>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</si>
  <si>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</si>
  <si>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</si>
  <si>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</si>
  <si>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</si>
  <si>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</si>
  <si>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</si>
  <si>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</si>
  <si>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</si>
  <si>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</si>
  <si>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</si>
  <si>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</si>
  <si>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</si>
  <si>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</si>
  <si>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</si>
  <si>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</si>
  <si>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</si>
  <si>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</si>
  <si>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</si>
  <si>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</si>
  <si>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</si>
  <si>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</si>
  <si>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</si>
  <si>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</si>
  <si>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</si>
  <si>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</si>
  <si>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</si>
  <si>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</si>
  <si>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</si>
  <si>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</si>
  <si>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</si>
  <si>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</si>
  <si>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</si>
  <si>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</si>
  <si>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</si>
  <si>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</si>
  <si>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</si>
  <si>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</si>
  <si>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</si>
  <si>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</si>
  <si>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</si>
  <si>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</si>
  <si>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</si>
  <si>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</si>
  <si>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</si>
  <si>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</si>
  <si>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</si>
  <si>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</si>
  <si>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</si>
  <si>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</si>
  <si>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</si>
  <si>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</si>
  <si>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</si>
  <si>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</si>
  <si>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</si>
  <si>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</si>
  <si>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</si>
  <si>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</si>
  <si>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</si>
  <si>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</si>
  <si>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</si>
  <si>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</si>
  <si>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</si>
  <si>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</si>
  <si>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</si>
  <si>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</si>
  <si>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</si>
  <si>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</si>
  <si>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</si>
  <si>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</si>
  <si>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</si>
  <si>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</si>
  <si>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</si>
  <si>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</si>
  <si>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</si>
  <si>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</si>
  <si>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</si>
  <si>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</si>
  <si>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</si>
  <si>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</si>
  <si>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</si>
  <si>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</si>
  <si>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</si>
  <si>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</si>
  <si>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</si>
  <si>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</si>
  <si>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</si>
  <si>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</si>
  <si>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</si>
  <si>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</si>
  <si>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</si>
  <si>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</si>
  <si>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</si>
  <si>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</si>
  <si>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</si>
  <si>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</si>
  <si>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</si>
  <si>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</si>
  <si>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</si>
  <si>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</si>
  <si>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</si>
  <si>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</si>
  <si>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</si>
  <si>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</si>
  <si>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</si>
  <si>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</si>
  <si>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</si>
  <si>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</si>
  <si>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</si>
  <si>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</si>
  <si>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</si>
  <si>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</si>
  <si>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</si>
  <si>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</si>
  <si>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</si>
  <si>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</si>
  <si>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</si>
  <si>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</si>
  <si>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</si>
  <si>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</si>
  <si>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</si>
  <si>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</si>
  <si>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</si>
  <si>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</si>
  <si>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</si>
  <si>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</si>
  <si>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</si>
  <si>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</si>
  <si>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</si>
  <si>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</si>
  <si>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</si>
  <si>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</si>
  <si>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</si>
  <si>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</si>
  <si>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</si>
  <si>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</si>
  <si>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</si>
  <si>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</si>
  <si>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</si>
  <si>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</si>
  <si>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</si>
  <si>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</si>
  <si>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</si>
  <si>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</si>
  <si>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</si>
  <si>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</si>
  <si>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</si>
  <si>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</si>
  <si>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</si>
  <si>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</si>
  <si>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</si>
  <si>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</si>
  <si>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</si>
  <si>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</si>
  <si>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</si>
  <si>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</si>
  <si>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</si>
  <si>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</si>
  <si>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</si>
  <si>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</si>
  <si>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</si>
  <si>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</si>
  <si>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</si>
  <si>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</si>
  <si>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</si>
  <si>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</si>
  <si>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</si>
  <si>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</si>
  <si>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</si>
  <si>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</si>
  <si>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</si>
  <si>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</si>
  <si>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</si>
  <si>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</si>
  <si>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</si>
  <si>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</si>
  <si>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</si>
  <si>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</si>
  <si>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</si>
  <si>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</si>
  <si>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</si>
  <si>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</si>
  <si>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</si>
  <si>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</si>
  <si>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</si>
  <si>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</si>
  <si>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</si>
  <si>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</si>
  <si>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</si>
  <si>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</si>
  <si>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</si>
  <si>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</si>
  <si>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</si>
  <si>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</si>
  <si>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</si>
  <si>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</si>
  <si>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</si>
  <si>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</si>
  <si>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</si>
  <si>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</si>
  <si>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</si>
  <si>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</si>
  <si>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</si>
  <si>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</si>
  <si>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</si>
  <si>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</si>
  <si>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</si>
  <si>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</si>
  <si>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</si>
  <si>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</si>
  <si>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</si>
  <si>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</si>
  <si>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</si>
  <si>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</si>
  <si>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</si>
  <si>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</si>
  <si>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</si>
  <si>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</si>
  <si>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</si>
  <si>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</si>
  <si>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</si>
  <si>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</si>
  <si>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</si>
  <si>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</si>
  <si>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</si>
  <si>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</si>
  <si>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</si>
  <si>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</si>
  <si>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</si>
  <si>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</si>
  <si>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</si>
  <si>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</si>
  <si>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</si>
  <si>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</si>
  <si>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</si>
  <si>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</si>
  <si>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</si>
  <si>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</si>
  <si>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</si>
  <si>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</si>
  <si>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</si>
  <si>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</si>
  <si>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</si>
  <si>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</si>
  <si>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</si>
  <si>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</si>
  <si>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</si>
  <si>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</si>
  <si>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</si>
  <si>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</si>
  <si>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</si>
  <si>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</si>
  <si>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</si>
  <si>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</si>
  <si>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</si>
  <si>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</si>
  <si>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</si>
  <si>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</si>
  <si>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</si>
  <si>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</si>
  <si>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</si>
  <si>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</si>
  <si>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</si>
  <si>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</si>
  <si>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</si>
  <si>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</si>
  <si>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</si>
  <si>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</si>
  <si>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</si>
  <si>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</si>
  <si>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</si>
  <si>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</si>
  <si>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</si>
  <si>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</si>
  <si>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</si>
  <si>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</si>
  <si>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</si>
  <si>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</si>
  <si>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</si>
  <si>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</si>
  <si>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</si>
  <si>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</si>
  <si>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</si>
  <si>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</si>
  <si>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</si>
  <si>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</si>
  <si>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</si>
  <si>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</si>
  <si>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</si>
  <si>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</si>
  <si>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</si>
  <si>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</si>
  <si>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</si>
  <si>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</si>
  <si>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</si>
  <si>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</si>
  <si>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</si>
  <si>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</si>
  <si>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</si>
  <si>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</si>
  <si>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</si>
  <si>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</si>
  <si>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</si>
  <si>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</si>
  <si>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</si>
  <si>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</si>
  <si>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</si>
  <si>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</si>
  <si>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</si>
  <si>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</si>
  <si>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</si>
  <si>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</si>
  <si>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</si>
  <si>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</si>
  <si>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</si>
  <si>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</si>
  <si>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</si>
  <si>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</si>
  <si>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</si>
  <si>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</si>
  <si>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</si>
  <si>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</si>
  <si>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</si>
  <si>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</si>
  <si>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</si>
  <si>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</si>
  <si>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</si>
  <si>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</si>
  <si>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</si>
  <si>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</si>
  <si>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</si>
  <si>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</si>
  <si>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</si>
  <si>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</si>
  <si>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</si>
  <si>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</si>
  <si>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</si>
  <si>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</si>
  <si>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</si>
  <si>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</si>
  <si>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</si>
  <si>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</si>
  <si>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</si>
  <si>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</si>
  <si>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</si>
  <si>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</si>
  <si>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</si>
  <si>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</si>
  <si>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</si>
  <si>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</si>
  <si>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</si>
  <si>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</si>
  <si>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</si>
  <si>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</si>
  <si>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</si>
  <si>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</si>
  <si>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</si>
  <si>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</si>
  <si>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</si>
  <si>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</si>
  <si>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</si>
  <si>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</si>
  <si>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</si>
  <si>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</si>
  <si>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</si>
  <si>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</si>
  <si>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</si>
  <si>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</si>
  <si>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</si>
  <si>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</si>
  <si>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</si>
  <si>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</si>
  <si>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</si>
  <si>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</si>
  <si>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</si>
  <si>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</si>
  <si>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</si>
  <si>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</si>
  <si>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</si>
  <si>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</si>
  <si>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</si>
  <si>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</si>
  <si>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</si>
  <si>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</si>
  <si>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</si>
  <si>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</si>
  <si>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</si>
  <si>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</si>
  <si>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</si>
  <si>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</si>
  <si>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</si>
  <si>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</si>
  <si>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</si>
  <si>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</si>
  <si>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</si>
  <si>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</si>
  <si>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</si>
  <si>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</si>
  <si>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</si>
  <si>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</si>
  <si>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</si>
  <si>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</si>
  <si>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</si>
  <si>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</si>
  <si>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</si>
  <si>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</si>
  <si>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</si>
  <si>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</si>
  <si>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</si>
  <si>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</si>
  <si>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</si>
  <si>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</si>
  <si>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</si>
  <si>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</si>
  <si>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</si>
  <si>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</si>
  <si>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</si>
  <si>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</si>
  <si>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</si>
  <si>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</si>
  <si>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</si>
  <si>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</si>
  <si>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</si>
  <si>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</si>
  <si>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</si>
  <si>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</si>
  <si>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</si>
  <si>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</si>
  <si>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</si>
  <si>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</si>
  <si>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</si>
  <si>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</si>
  <si>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</si>
  <si>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</si>
  <si>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</si>
  <si>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</si>
  <si>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</si>
  <si>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</si>
  <si>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</si>
  <si>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</si>
  <si>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</si>
  <si>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</si>
  <si>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</si>
  <si>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</si>
  <si>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</si>
  <si>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</si>
  <si>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</si>
  <si>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</si>
  <si>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</si>
  <si>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</si>
  <si>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</si>
  <si>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</si>
  <si>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</si>
  <si>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</si>
  <si>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</si>
  <si>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</si>
  <si>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</si>
  <si>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</si>
  <si>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</si>
  <si>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</si>
  <si>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</si>
  <si>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</si>
  <si>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</si>
  <si>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</si>
  <si>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</si>
  <si>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</si>
  <si>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</si>
  <si>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</si>
  <si>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</si>
  <si>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</si>
  <si>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</si>
  <si>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</si>
  <si>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</si>
  <si>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</si>
  <si>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</si>
  <si>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</si>
  <si>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</si>
  <si>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</si>
  <si>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</si>
  <si>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</si>
  <si>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</si>
  <si>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</si>
  <si>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</si>
  <si>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</si>
  <si>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</si>
  <si>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</si>
  <si>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</si>
  <si>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</si>
  <si>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</si>
  <si>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</si>
  <si>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</si>
  <si>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</si>
  <si>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</si>
  <si>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</si>
  <si>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</si>
  <si>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</si>
  <si>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</si>
  <si>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</si>
  <si>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</si>
  <si>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</si>
  <si>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</si>
  <si>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</si>
  <si>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</si>
  <si>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</si>
  <si>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</si>
  <si>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</si>
  <si>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</si>
  <si>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</si>
  <si>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</si>
  <si>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</si>
  <si>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</si>
  <si>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</si>
  <si>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</si>
  <si>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</si>
  <si>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</si>
  <si>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</si>
  <si>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</si>
  <si>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</si>
  <si>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</si>
  <si>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</si>
  <si>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</si>
  <si>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</si>
  <si>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</si>
  <si>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</si>
  <si>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</si>
  <si>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</si>
  <si>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</si>
  <si>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</si>
  <si>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</si>
  <si>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</si>
  <si>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</si>
  <si>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</si>
  <si>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</si>
  <si>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</si>
  <si>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</si>
  <si>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</si>
  <si>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</si>
  <si>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</si>
  <si>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</si>
  <si>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</si>
  <si>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</si>
  <si>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</si>
  <si>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</si>
  <si>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</si>
  <si>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</si>
  <si>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</si>
  <si>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</si>
  <si>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</si>
  <si>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</si>
  <si>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</si>
  <si>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</si>
  <si>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</si>
  <si>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</si>
  <si>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</si>
  <si>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</si>
  <si>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</si>
  <si>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</si>
  <si>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</si>
  <si>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</si>
  <si>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</si>
  <si>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</si>
  <si>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</si>
  <si>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</si>
  <si>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</si>
  <si>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</si>
  <si>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</si>
  <si>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</si>
  <si>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</si>
  <si>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</si>
  <si>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</si>
  <si>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</si>
  <si>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</si>
  <si>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</si>
  <si>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</si>
  <si>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</si>
  <si>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</si>
  <si>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</si>
  <si>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</si>
  <si>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</si>
  <si>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</si>
  <si>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</si>
  <si>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</si>
  <si>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</si>
  <si>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</si>
  <si>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</si>
  <si>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</si>
  <si>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</si>
  <si>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</si>
  <si>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</si>
  <si>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</si>
  <si>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</si>
  <si>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</si>
  <si>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</si>
  <si>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</si>
  <si>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</si>
  <si>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</si>
  <si>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</si>
  <si>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</si>
  <si>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</si>
  <si>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</si>
  <si>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</si>
  <si>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</si>
  <si>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</si>
  <si>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</si>
  <si>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</si>
  <si>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</si>
  <si>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</si>
  <si>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</si>
  <si>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</si>
  <si>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</si>
  <si>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</si>
  <si>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</si>
  <si>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</si>
  <si>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</si>
  <si>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</si>
  <si>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</si>
  <si>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</si>
  <si>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</si>
  <si>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</si>
  <si>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</si>
  <si>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</si>
  <si>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</si>
  <si>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</si>
  <si>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</si>
  <si>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</si>
  <si>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</si>
  <si>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</si>
  <si>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</si>
  <si>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</si>
  <si>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</si>
  <si>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</si>
  <si>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</si>
  <si>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</si>
  <si>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</si>
  <si>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</si>
  <si>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</si>
  <si>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</si>
  <si>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</si>
  <si>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</si>
  <si>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</si>
  <si>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</si>
  <si>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</si>
  <si>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</si>
  <si>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</si>
  <si>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</si>
  <si>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</si>
  <si>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</si>
  <si>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</si>
  <si>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</si>
  <si>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</si>
  <si>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</si>
  <si>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</si>
  <si>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</si>
  <si>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</si>
  <si>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</si>
  <si>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</si>
  <si>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</si>
  <si>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</si>
  <si>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</si>
  <si>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</si>
  <si>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</si>
  <si>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</si>
  <si>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</si>
  <si>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</si>
  <si>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</si>
  <si>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</si>
  <si>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</si>
  <si>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</si>
  <si>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</si>
  <si>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</si>
  <si>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</si>
  <si>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</si>
  <si>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</si>
  <si>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</si>
  <si>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</si>
  <si>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</si>
  <si>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</si>
  <si>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</si>
  <si>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</si>
  <si>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</si>
  <si>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</si>
  <si>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</si>
  <si>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</si>
  <si>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</si>
  <si>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</si>
  <si>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</si>
  <si>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</si>
  <si>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</si>
  <si>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</si>
  <si>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</si>
  <si>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</si>
  <si>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</si>
  <si>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</si>
  <si>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</si>
  <si>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</si>
  <si>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</si>
  <si>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</si>
  <si>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</si>
  <si>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</si>
  <si>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</si>
  <si>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</si>
  <si>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</si>
  <si>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</si>
  <si>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</si>
  <si>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</si>
  <si>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</si>
  <si>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</si>
  <si>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</si>
  <si>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</si>
  <si>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</si>
  <si>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</si>
  <si>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</si>
  <si>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</si>
  <si>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</si>
  <si>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</si>
  <si>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</si>
  <si>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</si>
  <si>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</si>
  <si>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</si>
  <si>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</si>
  <si>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</si>
  <si>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</si>
  <si>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</si>
  <si>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</si>
  <si>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</si>
  <si>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</si>
  <si>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</si>
  <si>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</si>
  <si>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</si>
  <si>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</si>
  <si>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</si>
  <si>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</si>
  <si>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</si>
  <si>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</si>
  <si>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</si>
  <si>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</si>
  <si>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</si>
  <si>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</si>
  <si>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</si>
  <si>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</si>
  <si>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</si>
  <si>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</si>
  <si>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</si>
  <si>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</si>
  <si>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</si>
  <si>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</si>
  <si>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</si>
  <si>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</si>
  <si>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</si>
  <si>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</si>
  <si>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</si>
  <si>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</si>
  <si>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</si>
  <si>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</si>
  <si>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</si>
  <si>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</si>
  <si>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</si>
  <si>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</si>
  <si>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</si>
  <si>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</si>
  <si>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</si>
  <si>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</si>
  <si>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</si>
  <si>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</si>
  <si>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</si>
  <si>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</si>
  <si>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</si>
  <si>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</si>
  <si>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</si>
  <si>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</si>
  <si>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</si>
  <si>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</si>
  <si>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</si>
  <si>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</si>
  <si>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</si>
  <si>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</si>
  <si>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</si>
  <si>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</si>
  <si>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</si>
  <si>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</si>
  <si>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</si>
  <si>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</si>
  <si>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</si>
  <si>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</si>
  <si>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</si>
  <si>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</si>
  <si>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</si>
  <si>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</si>
  <si>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</si>
  <si>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</si>
  <si>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</si>
  <si>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</si>
  <si>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</si>
  <si>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</si>
  <si>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</si>
  <si>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</si>
  <si>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</si>
  <si>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</si>
  <si>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</si>
  <si>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</si>
  <si>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</si>
  <si>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</si>
  <si>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</si>
  <si>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</si>
  <si>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</si>
  <si>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</si>
  <si>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</si>
  <si>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</si>
  <si>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</si>
  <si>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</si>
  <si>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</si>
  <si>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</si>
  <si>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</si>
  <si>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</si>
  <si>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</si>
  <si>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</si>
  <si>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</si>
  <si>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</si>
  <si>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</si>
  <si>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</si>
  <si>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</si>
  <si>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</si>
  <si>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</si>
  <si>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</si>
  <si>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</si>
  <si>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</si>
  <si>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</si>
  <si>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</si>
  <si>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</si>
  <si>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</si>
  <si>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</si>
  <si>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</si>
  <si>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</si>
  <si>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</si>
  <si>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</si>
  <si>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</si>
  <si>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</si>
  <si>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</si>
  <si>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</si>
  <si>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</si>
  <si>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</si>
  <si>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</si>
  <si>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</si>
  <si>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</si>
  <si>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</si>
  <si>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</si>
  <si>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</si>
  <si>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</si>
  <si>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</si>
  <si>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</si>
  <si>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</si>
  <si>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</si>
  <si>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</si>
  <si>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</si>
  <si>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</si>
  <si>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</si>
  <si>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</si>
  <si>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</si>
  <si>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</si>
  <si>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</si>
  <si>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</si>
  <si>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</si>
  <si>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</si>
  <si>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</si>
  <si>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</si>
  <si>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</si>
  <si>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</si>
  <si>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</si>
  <si>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</si>
  <si>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</si>
  <si>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</si>
  <si>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</si>
  <si>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</si>
  <si>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</si>
  <si>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</si>
  <si>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</si>
  <si>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</si>
  <si>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</si>
  <si>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</si>
  <si>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</si>
  <si>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</si>
  <si>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</si>
  <si>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</si>
  <si>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</si>
  <si>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</si>
  <si>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</si>
  <si>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</si>
  <si>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</si>
  <si>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</si>
  <si>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</si>
  <si>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</si>
  <si>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</si>
  <si>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</si>
  <si>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</si>
  <si>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</si>
  <si>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</si>
  <si>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</si>
  <si>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</si>
  <si>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</si>
  <si>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</si>
  <si>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</si>
  <si>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</si>
  <si>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</si>
  <si>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</si>
  <si>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</si>
  <si>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</si>
  <si>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</si>
  <si>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</si>
  <si>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</si>
  <si>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</si>
  <si>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</si>
  <si>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</si>
  <si>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</si>
  <si>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</si>
  <si>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</si>
  <si>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</si>
  <si>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</si>
  <si>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</si>
  <si>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</si>
  <si>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</si>
  <si>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</si>
  <si>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</si>
  <si>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</si>
  <si>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</si>
  <si>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</si>
  <si>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</si>
  <si>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</si>
  <si>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</si>
  <si>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</si>
  <si>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</si>
  <si>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</si>
  <si>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</si>
  <si>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</si>
  <si>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</si>
  <si>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</si>
  <si>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</si>
  <si>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</si>
  <si>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</si>
  <si>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</si>
  <si>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</si>
  <si>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</si>
  <si>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</si>
  <si>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</si>
  <si>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</si>
  <si>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</si>
  <si>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</si>
  <si>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</si>
  <si>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</si>
  <si>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</si>
  <si>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</si>
  <si>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</si>
  <si>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</si>
  <si>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</si>
  <si>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</si>
  <si>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</si>
  <si>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</si>
  <si>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</si>
  <si>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</si>
  <si>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</si>
  <si>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</si>
  <si>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</si>
  <si>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</si>
  <si>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</si>
  <si>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</si>
  <si>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</si>
  <si>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</si>
  <si>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</si>
  <si>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</si>
  <si>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</si>
  <si>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</si>
  <si>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</si>
  <si>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</si>
  <si>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</si>
  <si>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</si>
  <si>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</si>
  <si>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</si>
  <si>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</si>
  <si>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</si>
  <si>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</si>
  <si>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</si>
  <si>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</si>
  <si>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</si>
  <si>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</si>
  <si>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</si>
  <si>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</si>
  <si>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</si>
  <si>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</si>
  <si>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</si>
  <si>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</si>
  <si>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</si>
  <si>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</si>
  <si>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</si>
  <si>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</si>
  <si>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</si>
  <si>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</si>
  <si>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</si>
  <si>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</si>
  <si>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</si>
  <si>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</si>
  <si>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</si>
  <si>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</si>
  <si>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</si>
  <si>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</si>
  <si>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</si>
  <si>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</si>
  <si>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</si>
  <si>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</si>
  <si>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</si>
  <si>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</si>
  <si>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</si>
  <si>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</si>
  <si>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</si>
  <si>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</si>
  <si>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</si>
  <si>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</si>
  <si>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</si>
  <si>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</si>
  <si>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</si>
  <si>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</si>
  <si>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</si>
  <si>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</si>
  <si>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</si>
  <si>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</si>
  <si>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</si>
  <si>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</si>
  <si>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</si>
  <si>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</si>
  <si>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</si>
  <si>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</si>
  <si>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</si>
  <si>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</si>
  <si>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</si>
  <si>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</si>
  <si>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</si>
  <si>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</si>
  <si>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</si>
  <si>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</si>
  <si>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</si>
  <si>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</si>
  <si>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</si>
  <si>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</si>
  <si>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</si>
  <si>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</si>
  <si>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</si>
  <si>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</si>
  <si>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</si>
  <si>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</si>
  <si>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</si>
  <si>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</si>
  <si>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</si>
  <si>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</si>
  <si>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</si>
  <si>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</si>
  <si>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</si>
  <si>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</si>
  <si>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</si>
  <si>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</si>
  <si>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</si>
  <si>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</si>
  <si>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</si>
  <si>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</si>
  <si>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</si>
  <si>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</si>
  <si>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</si>
  <si>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</si>
  <si>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</si>
  <si>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</si>
  <si>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</si>
  <si>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</si>
  <si>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</si>
  <si>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</si>
  <si>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</si>
  <si>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</si>
  <si>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</si>
  <si>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</si>
  <si>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</si>
  <si>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</si>
  <si>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</si>
  <si>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</si>
  <si>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</si>
  <si>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</si>
  <si>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</si>
  <si>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</si>
  <si>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</si>
  <si>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</si>
  <si>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</si>
  <si>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</si>
  <si>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</si>
  <si>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</si>
  <si>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</si>
  <si>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</si>
  <si>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</si>
  <si>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</si>
  <si>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</si>
  <si>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</si>
  <si>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</si>
  <si>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</si>
  <si>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</si>
  <si>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</si>
  <si>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</si>
  <si>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</si>
  <si>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</si>
  <si>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</si>
  <si>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</si>
  <si>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</si>
  <si>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</si>
  <si>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</si>
  <si>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</si>
  <si>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</si>
  <si>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</si>
  <si>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</si>
  <si>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</si>
  <si>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</si>
  <si>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</si>
  <si>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</si>
  <si>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</si>
  <si>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</si>
  <si>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</si>
  <si>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</si>
  <si>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</si>
  <si>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</si>
  <si>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</si>
  <si>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</si>
  <si>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</si>
  <si>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</si>
  <si>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</si>
  <si>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</si>
  <si>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</si>
  <si>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</si>
  <si>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</si>
  <si>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</si>
  <si>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</si>
  <si>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</si>
  <si>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</si>
  <si>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</si>
  <si>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</si>
  <si>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</si>
  <si>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</si>
  <si>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</si>
  <si>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</si>
  <si>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</si>
  <si>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</si>
  <si>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</si>
  <si>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</si>
  <si>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</si>
  <si>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</si>
  <si>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</si>
  <si>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</si>
  <si>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</si>
  <si>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</si>
  <si>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</si>
  <si>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</si>
  <si>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</si>
  <si>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</si>
  <si>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</si>
  <si>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</si>
  <si>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</si>
  <si>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</si>
  <si>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</si>
  <si>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</si>
  <si>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</si>
  <si>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</si>
  <si>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</si>
  <si>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</si>
  <si>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</si>
  <si>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</si>
  <si>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</si>
  <si>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</si>
  <si>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</si>
  <si>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</si>
  <si>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</si>
  <si>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</si>
  <si>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</si>
  <si>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</si>
  <si>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</si>
  <si>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</si>
  <si>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</si>
  <si>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</si>
  <si>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</si>
  <si>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</si>
  <si>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</si>
  <si>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</si>
  <si>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</si>
  <si>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</si>
  <si>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</si>
  <si>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</si>
  <si>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</si>
  <si>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</si>
  <si>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</si>
  <si>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</si>
  <si>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</si>
  <si>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</si>
  <si>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</si>
  <si>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</si>
  <si>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</si>
  <si>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</si>
  <si>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</si>
  <si>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</si>
  <si>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</si>
  <si>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</si>
  <si>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</si>
  <si>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</si>
  <si>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</si>
  <si>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</si>
  <si>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</si>
  <si>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</si>
  <si>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</si>
  <si>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</si>
  <si>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</si>
  <si>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</si>
  <si>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</si>
  <si>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</si>
  <si>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</si>
  <si>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</si>
  <si>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</si>
  <si>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</si>
  <si>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</si>
  <si>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</si>
  <si>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</si>
  <si>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</si>
  <si>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</si>
  <si>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</si>
  <si>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</si>
  <si>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</si>
  <si>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</si>
  <si>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</si>
  <si>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</si>
  <si>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</si>
  <si>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</si>
  <si>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</si>
  <si>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</si>
  <si>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</si>
  <si>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</si>
  <si>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</si>
  <si>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</si>
  <si>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</si>
  <si>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</si>
  <si>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</si>
  <si>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</si>
  <si>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</si>
  <si>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</si>
  <si>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</si>
  <si>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</si>
  <si>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</si>
  <si>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</si>
  <si>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</si>
  <si>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</si>
  <si>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</si>
  <si>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</si>
  <si>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</si>
  <si>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</si>
  <si>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</si>
  <si>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</si>
  <si>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</si>
  <si>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</si>
  <si>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</si>
  <si>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</si>
  <si>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</si>
  <si>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</si>
  <si>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</si>
  <si>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</si>
  <si>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</si>
  <si>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</si>
  <si>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</si>
  <si>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</si>
  <si>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</si>
  <si>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</si>
  <si>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</si>
  <si>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</si>
  <si>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</si>
  <si>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</si>
  <si>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</si>
  <si>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</si>
  <si>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</si>
  <si>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</si>
  <si>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</si>
  <si>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</si>
  <si>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</si>
  <si>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</si>
  <si>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</si>
  <si>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</si>
  <si>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</si>
  <si>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</si>
  <si>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</si>
  <si>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</si>
  <si>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</si>
  <si>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</si>
  <si>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</si>
  <si>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</si>
  <si>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</si>
  <si>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</si>
  <si>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</si>
  <si>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</si>
  <si>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</si>
  <si>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</si>
  <si>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</si>
  <si>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</si>
  <si>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</si>
  <si>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</si>
  <si>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</si>
  <si>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</si>
  <si>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</si>
  <si>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</si>
  <si>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</si>
  <si>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</si>
  <si>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</si>
  <si>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</si>
  <si>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</si>
  <si>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</si>
  <si>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</si>
  <si>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</si>
  <si>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</si>
  <si>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</si>
  <si>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</si>
  <si>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</si>
  <si>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</si>
  <si>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</si>
  <si>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</si>
  <si>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</si>
  <si>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</si>
  <si>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</si>
  <si>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</si>
  <si>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</si>
  <si>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</si>
  <si>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</si>
  <si>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</si>
  <si>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</si>
  <si>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</si>
  <si>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</si>
  <si>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</si>
  <si>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</si>
  <si>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</si>
  <si>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</si>
  <si>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</si>
  <si>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</si>
  <si>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</si>
  <si>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</si>
  <si>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</si>
  <si>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</si>
  <si>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</si>
  <si>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</si>
  <si>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</si>
  <si>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</si>
  <si>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</si>
  <si>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</si>
  <si>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</si>
  <si>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</si>
  <si>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</si>
  <si>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</si>
  <si>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</si>
  <si>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</si>
  <si>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</si>
  <si>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</si>
  <si>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</si>
  <si>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</si>
  <si>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</si>
  <si>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</si>
  <si>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</si>
  <si>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</si>
  <si>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</si>
  <si>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</si>
  <si>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</si>
  <si>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</si>
  <si>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</si>
  <si>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</si>
  <si>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</si>
  <si>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</si>
  <si>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</si>
  <si>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</si>
  <si>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</si>
  <si>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</si>
  <si>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</si>
  <si>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</si>
  <si>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</si>
  <si>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</si>
  <si>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</si>
  <si>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</si>
  <si>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</si>
  <si>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</si>
  <si>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</si>
  <si>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</si>
  <si>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</si>
  <si>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</si>
  <si>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</si>
  <si>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</si>
  <si>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</si>
  <si>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</si>
  <si>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</si>
  <si>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</si>
  <si>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</si>
  <si>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</si>
  <si>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</si>
  <si>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</si>
  <si>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</si>
  <si>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</si>
  <si>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</si>
  <si>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</si>
  <si>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</si>
  <si>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</si>
  <si>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</si>
  <si>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</si>
  <si>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</si>
  <si>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</si>
  <si>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</si>
  <si>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</si>
  <si>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</si>
  <si>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</si>
  <si>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</si>
  <si>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</si>
  <si>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</si>
  <si>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</si>
  <si>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</si>
  <si>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</si>
  <si>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</si>
  <si>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</si>
  <si>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</si>
  <si>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</si>
  <si>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</si>
  <si>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</si>
  <si>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</si>
  <si>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</si>
  <si>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</si>
  <si>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</si>
  <si>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</si>
  <si>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</si>
  <si>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</si>
  <si>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</si>
  <si>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</si>
  <si>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</si>
  <si>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</si>
  <si>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</si>
  <si>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</si>
  <si>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</si>
  <si>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</si>
  <si>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</si>
  <si>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</si>
  <si>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</si>
  <si>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</si>
  <si>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</si>
  <si>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</si>
  <si>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</si>
  <si>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</si>
  <si>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</si>
  <si>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</si>
  <si>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</si>
  <si>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</si>
  <si>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</si>
  <si>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</si>
  <si>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</si>
  <si>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</si>
  <si>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</si>
  <si>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</si>
  <si>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</si>
  <si>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</si>
  <si>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</si>
  <si>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</si>
  <si>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</si>
  <si>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</si>
  <si>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</si>
  <si>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</si>
  <si>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</si>
  <si>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</si>
  <si>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</si>
  <si>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</si>
  <si>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</si>
  <si>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</si>
  <si>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</si>
  <si>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</si>
  <si>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</si>
  <si>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</si>
  <si>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</si>
  <si>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</si>
  <si>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</si>
  <si>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</si>
  <si>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</si>
  <si>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</si>
  <si>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</si>
  <si>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</si>
  <si>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</si>
  <si>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</si>
  <si>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</si>
  <si>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</si>
  <si>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</si>
  <si>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</si>
  <si>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</si>
  <si>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</si>
  <si>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</si>
  <si>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</si>
  <si>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</si>
  <si>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</si>
  <si>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</si>
  <si>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</si>
  <si>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</si>
  <si>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</si>
  <si>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</si>
  <si>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</si>
  <si>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</si>
  <si>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</si>
  <si>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</si>
  <si>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</si>
  <si>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</si>
  <si>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</si>
  <si>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</si>
  <si>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</si>
  <si>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</si>
  <si>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</si>
  <si>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</si>
  <si>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</si>
  <si>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</si>
  <si>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</si>
  <si>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</si>
  <si>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</si>
  <si>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</si>
  <si>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</si>
  <si>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</si>
  <si>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</si>
  <si>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</si>
  <si>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</si>
  <si>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</si>
  <si>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</si>
  <si>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</si>
  <si>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</si>
  <si>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</si>
  <si>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</si>
  <si>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</si>
  <si>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</si>
  <si>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</si>
  <si>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</si>
  <si>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</si>
  <si>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</si>
  <si>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</si>
  <si>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</si>
  <si>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</si>
  <si>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</si>
  <si>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</si>
  <si>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</si>
  <si>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</si>
  <si>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</si>
  <si>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</si>
  <si>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</si>
  <si>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</si>
  <si>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</si>
  <si>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</si>
  <si>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</si>
  <si>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</si>
  <si>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</si>
  <si>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</si>
  <si>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</si>
  <si>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</si>
  <si>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</si>
  <si>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</si>
  <si>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</si>
  <si>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</si>
  <si>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</si>
  <si>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</si>
  <si>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</si>
  <si>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</si>
  <si>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</si>
  <si>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</si>
  <si>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</si>
  <si>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</si>
  <si>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</si>
  <si>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</si>
  <si>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</si>
  <si>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</si>
  <si>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</si>
  <si>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</si>
  <si>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</si>
  <si>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</si>
  <si>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</si>
  <si>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</si>
  <si>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</si>
  <si>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</si>
  <si>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</si>
  <si>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</si>
  <si>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</si>
  <si>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</si>
  <si>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</si>
  <si>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</si>
  <si>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</si>
  <si>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</si>
  <si>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</si>
  <si>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</si>
  <si>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</si>
  <si>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</si>
  <si>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</si>
  <si>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</si>
  <si>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</si>
  <si>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</si>
  <si>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</si>
  <si>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</si>
  <si>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</si>
  <si>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</si>
  <si>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</si>
  <si>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</si>
  <si>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</si>
  <si>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</si>
  <si>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</si>
  <si>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</si>
  <si>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</si>
  <si>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</si>
  <si>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</si>
  <si>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</si>
  <si>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</si>
  <si>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</si>
  <si>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</si>
  <si>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</si>
  <si>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</si>
  <si>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</si>
  <si>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</si>
  <si>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</si>
  <si>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</si>
  <si>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</si>
  <si>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</si>
  <si>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</si>
  <si>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</si>
  <si>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</si>
  <si>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</si>
  <si>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</si>
  <si>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</si>
  <si>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</si>
  <si>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</si>
  <si>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</si>
  <si>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</si>
  <si>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</si>
  <si>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</si>
  <si>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</si>
  <si>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</si>
  <si>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</si>
  <si>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</si>
  <si>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</si>
  <si>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</si>
  <si>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</si>
  <si>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</si>
  <si>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</si>
  <si>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</si>
  <si>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</si>
  <si>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</si>
  <si>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</si>
  <si>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</si>
  <si>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</si>
  <si>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</si>
  <si>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</si>
  <si>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</si>
  <si>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</si>
  <si>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</si>
  <si>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</si>
  <si>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</si>
  <si>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</si>
  <si>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</si>
  <si>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</si>
  <si>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</si>
  <si>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</si>
  <si>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</si>
  <si>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</si>
  <si>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</si>
  <si>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</si>
  <si>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</si>
  <si>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</si>
  <si>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</si>
  <si>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</si>
  <si>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</si>
  <si>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</si>
  <si>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</si>
  <si>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</si>
  <si>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</si>
  <si>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</si>
  <si>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</si>
  <si>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</si>
  <si>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</si>
  <si>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</si>
  <si>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</si>
  <si>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</si>
  <si>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</si>
  <si>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</si>
  <si>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</si>
  <si>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</si>
  <si>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</si>
  <si>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</si>
  <si>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</si>
  <si>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</si>
  <si>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</si>
  <si>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</si>
  <si>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</si>
  <si>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</si>
  <si>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</si>
  <si>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</si>
  <si>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</si>
  <si>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</si>
  <si>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</si>
  <si>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</si>
  <si>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</si>
  <si>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</si>
  <si>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</si>
  <si>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</si>
  <si>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</si>
  <si>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</si>
  <si>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</si>
  <si>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</si>
  <si>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</si>
  <si>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</si>
  <si>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</si>
  <si>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</si>
  <si>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</si>
  <si>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</si>
  <si>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</si>
  <si>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</si>
  <si>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</si>
  <si>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</si>
  <si>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</si>
  <si>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</si>
  <si>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</si>
  <si>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</si>
  <si>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</si>
  <si>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</si>
  <si>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</si>
  <si>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</si>
  <si>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</si>
  <si>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</si>
  <si>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</si>
  <si>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</si>
  <si>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</si>
  <si>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</si>
  <si>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</si>
  <si>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</si>
  <si>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</si>
  <si>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</si>
  <si>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</si>
  <si>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</si>
  <si>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</si>
  <si>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</si>
  <si>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</si>
  <si>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</si>
  <si>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</si>
  <si>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</si>
  <si>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</si>
  <si>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</si>
  <si>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</si>
  <si>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</si>
  <si>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</si>
  <si>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</si>
  <si>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</si>
  <si>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</si>
  <si>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</si>
  <si>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</si>
  <si>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</si>
  <si>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</si>
  <si>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</si>
  <si>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</si>
  <si>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</si>
  <si>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</si>
  <si>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</si>
  <si>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</si>
  <si>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</si>
  <si>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</si>
  <si>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</si>
  <si>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</si>
  <si>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</si>
  <si>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</si>
  <si>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</si>
  <si>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</si>
  <si>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</si>
  <si>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</si>
  <si>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</si>
  <si>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</si>
  <si>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</si>
  <si>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</si>
  <si>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</si>
  <si>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</si>
  <si>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</si>
  <si>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</si>
  <si>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</si>
  <si>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</si>
  <si>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</si>
  <si>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</si>
  <si>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</si>
  <si>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</si>
  <si>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</si>
  <si>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</si>
  <si>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</si>
  <si>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</si>
  <si>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</si>
  <si>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</si>
  <si>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</si>
  <si>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</si>
  <si>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</si>
  <si>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</si>
  <si>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</si>
  <si>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</si>
  <si>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</si>
  <si>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</si>
  <si>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</si>
  <si>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</si>
  <si>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</si>
  <si>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</si>
  <si>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</si>
  <si>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</si>
  <si>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</si>
  <si>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</si>
  <si>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</si>
  <si>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</si>
  <si>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</si>
  <si>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</si>
  <si>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</si>
  <si>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</si>
  <si>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</si>
  <si>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</si>
  <si>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</si>
  <si>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</si>
  <si>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</si>
  <si>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</si>
  <si>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</si>
  <si>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</si>
  <si>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</si>
  <si>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</si>
  <si>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</si>
  <si>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</si>
  <si>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</si>
  <si>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</si>
  <si>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</si>
  <si>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</si>
  <si>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</si>
  <si>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</si>
  <si>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</si>
  <si>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</si>
  <si>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</si>
  <si>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</si>
  <si>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</si>
  <si>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</si>
  <si>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</si>
  <si>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</si>
  <si>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</si>
  <si>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</si>
  <si>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</si>
  <si>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</si>
  <si>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</si>
  <si>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</si>
  <si>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</si>
  <si>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</si>
  <si>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</si>
  <si>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</si>
  <si>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</si>
  <si>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</si>
  <si>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</si>
  <si>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</si>
  <si>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</si>
  <si>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</si>
  <si>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</si>
  <si>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</si>
  <si>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</si>
  <si>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</si>
  <si>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</si>
  <si>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</si>
  <si>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</si>
  <si>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</si>
  <si>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</si>
  <si>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</si>
  <si>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</si>
  <si>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</si>
  <si>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</si>
  <si>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</si>
  <si>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</si>
  <si>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</si>
  <si>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</si>
  <si>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</si>
  <si>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</si>
  <si>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</si>
  <si>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</si>
  <si>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</si>
  <si>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</si>
  <si>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</si>
  <si>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</si>
  <si>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</si>
  <si>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</si>
  <si>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</si>
  <si>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</si>
  <si>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</si>
  <si>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</si>
  <si>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</si>
  <si>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</si>
  <si>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</si>
  <si>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</si>
  <si>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</si>
  <si>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</si>
  <si>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</si>
  <si>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</si>
  <si>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</si>
  <si>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</si>
  <si>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</si>
  <si>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</si>
  <si>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</si>
  <si>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</si>
  <si>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</si>
  <si>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</si>
  <si>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</si>
  <si>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</si>
  <si>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</si>
  <si>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</si>
  <si>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</si>
  <si>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</si>
  <si>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</si>
  <si>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</si>
  <si>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</si>
  <si>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</si>
  <si>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</si>
  <si>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</si>
  <si>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</si>
  <si>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</si>
  <si>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</si>
  <si>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</si>
  <si>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</si>
  <si>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</si>
  <si>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</si>
  <si>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</si>
  <si>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</si>
  <si>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</si>
  <si>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</si>
  <si>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</si>
  <si>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</si>
  <si>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</si>
  <si>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</si>
  <si>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</si>
  <si>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</si>
  <si>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</si>
  <si>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</si>
  <si>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</si>
  <si>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</si>
  <si>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</si>
  <si>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</si>
  <si>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</si>
  <si>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</si>
  <si>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</si>
  <si>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</si>
  <si>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</si>
  <si>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</si>
  <si>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</si>
  <si>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</si>
  <si>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</si>
  <si>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</si>
  <si>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</si>
  <si>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</si>
  <si>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</si>
  <si>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</si>
  <si>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</si>
  <si>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</si>
  <si>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</si>
  <si>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</si>
  <si>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</si>
  <si>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</si>
  <si>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</si>
  <si>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</si>
  <si>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</si>
  <si>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</si>
  <si>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</si>
  <si>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</si>
  <si>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</si>
  <si>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</si>
  <si>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</si>
  <si>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</si>
  <si>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</si>
  <si>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</si>
  <si>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</si>
  <si>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</si>
  <si>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</si>
  <si>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</si>
  <si>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</si>
  <si>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</si>
  <si>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</si>
  <si>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</si>
  <si>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</si>
  <si>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</si>
  <si>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</si>
  <si>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</si>
  <si>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</si>
  <si>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</si>
  <si>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</si>
  <si>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</si>
  <si>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</si>
  <si>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</si>
  <si>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</si>
  <si>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</si>
  <si>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</si>
  <si>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</si>
  <si>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</si>
  <si>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</si>
  <si>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</si>
  <si>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</si>
  <si>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</si>
  <si>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</si>
  <si>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</si>
  <si>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</si>
  <si>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</si>
  <si>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</si>
  <si>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</si>
  <si>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</si>
  <si>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</si>
  <si>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</si>
  <si>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</si>
  <si>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</si>
  <si>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</si>
  <si>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</si>
  <si>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</si>
  <si>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</si>
  <si>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</si>
  <si>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</si>
  <si>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</si>
  <si>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</si>
  <si>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</si>
  <si>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</si>
  <si>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</si>
  <si>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</si>
  <si>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</si>
  <si>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</si>
  <si>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</si>
  <si>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</si>
  <si>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</si>
  <si>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</si>
  <si>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</si>
  <si>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</si>
  <si>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</si>
  <si>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</si>
  <si>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</si>
  <si>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</si>
  <si>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</si>
  <si>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</si>
  <si>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</si>
  <si>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</si>
  <si>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</si>
  <si>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</si>
  <si>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</si>
  <si>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</si>
  <si>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</si>
  <si>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</si>
  <si>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</si>
  <si>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</si>
  <si>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</si>
  <si>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</si>
  <si>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</si>
  <si>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</si>
  <si>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</si>
  <si>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</si>
  <si>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</si>
  <si>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</si>
  <si>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</si>
  <si>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</si>
  <si>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</si>
  <si>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</si>
  <si>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</si>
  <si>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</si>
  <si>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</si>
  <si>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</si>
  <si>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</si>
  <si>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</si>
  <si>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</si>
  <si>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</si>
  <si>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</si>
  <si>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</si>
  <si>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</si>
  <si>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</si>
  <si>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</si>
  <si>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</si>
  <si>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</si>
  <si>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</si>
  <si>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</si>
  <si>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</si>
  <si>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</si>
  <si>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</si>
  <si>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</si>
  <si>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</si>
  <si>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</si>
  <si>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</si>
  <si>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</si>
  <si>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</si>
  <si>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</si>
  <si>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</si>
  <si>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</si>
  <si>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</si>
  <si>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</si>
  <si>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</si>
  <si>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</si>
  <si>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</si>
  <si>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</si>
  <si>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</si>
  <si>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</si>
  <si>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</si>
  <si>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</si>
  <si>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</si>
  <si>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</si>
  <si>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</si>
  <si>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</si>
  <si>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</si>
  <si>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</si>
  <si>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</si>
  <si>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</si>
  <si>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</si>
  <si>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</si>
  <si>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</si>
  <si>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</si>
  <si>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</si>
  <si>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</si>
  <si>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</si>
  <si>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</si>
  <si>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</si>
  <si>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</si>
  <si>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</si>
  <si>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</si>
  <si>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</si>
  <si>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</si>
  <si>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</si>
  <si>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</si>
  <si>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</si>
  <si>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</si>
  <si>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</si>
  <si>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</si>
  <si>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</si>
  <si>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</si>
  <si>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</si>
  <si>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</si>
  <si>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</si>
  <si>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</si>
  <si>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</si>
  <si>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</si>
  <si>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</si>
  <si>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</si>
  <si>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</si>
  <si>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</si>
  <si>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</si>
  <si>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</si>
  <si>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</si>
  <si>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</si>
  <si>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</si>
  <si>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</si>
  <si>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</si>
  <si>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</si>
  <si>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</si>
  <si>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</si>
  <si>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</si>
  <si>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</si>
  <si>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</si>
  <si>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</si>
  <si>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</si>
  <si>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</si>
  <si>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</si>
  <si>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</si>
  <si>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</si>
  <si>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</si>
  <si>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</si>
  <si>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</si>
  <si>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</si>
  <si>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</si>
  <si>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</si>
  <si>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</si>
  <si>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</si>
  <si>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</si>
  <si>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</si>
  <si>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</si>
  <si>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</si>
  <si>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</si>
  <si>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</si>
  <si>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</si>
  <si>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</si>
  <si>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</si>
  <si>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</si>
  <si>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</si>
  <si>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</si>
  <si>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</si>
  <si>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</si>
  <si>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</si>
  <si>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</si>
  <si>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</si>
  <si>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</si>
  <si>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</si>
  <si>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</si>
  <si>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</si>
  <si>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</si>
  <si>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</si>
  <si>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</si>
  <si>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</si>
  <si>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</si>
  <si>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</si>
  <si>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</si>
  <si>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</si>
  <si>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</si>
  <si>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</si>
  <si>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</si>
  <si>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</si>
  <si>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</si>
  <si>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</si>
  <si>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</si>
  <si>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</si>
  <si>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</si>
  <si>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</si>
  <si>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</si>
  <si>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</si>
  <si>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</si>
  <si>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</si>
  <si>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</si>
  <si>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</si>
  <si>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</si>
  <si>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</si>
  <si>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</si>
  <si>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</si>
  <si>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</si>
  <si>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</si>
  <si>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</si>
  <si>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</si>
  <si>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</si>
  <si>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</si>
  <si>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</si>
  <si>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</si>
  <si>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</si>
  <si>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</si>
  <si>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</si>
  <si>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</si>
  <si>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</si>
  <si>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</si>
  <si>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</si>
  <si>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</si>
  <si>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</si>
  <si>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</si>
  <si>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</si>
  <si>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</si>
  <si>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</si>
  <si>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</si>
  <si>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</si>
  <si>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</si>
  <si>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</si>
  <si>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</si>
  <si>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</si>
  <si>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</si>
  <si>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</si>
  <si>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</si>
  <si>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</si>
  <si>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</si>
  <si>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</si>
  <si>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</si>
  <si>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</si>
  <si>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</si>
  <si>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</si>
  <si>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</si>
  <si>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</si>
  <si>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</si>
  <si>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</si>
  <si>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</si>
  <si>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</si>
  <si>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</si>
  <si>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</si>
  <si>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</si>
  <si>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</si>
  <si>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</si>
  <si>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</si>
  <si>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</si>
  <si>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</si>
  <si>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</si>
  <si>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</si>
  <si>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</si>
  <si>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</si>
  <si>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</si>
  <si>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</si>
  <si>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</si>
  <si>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</si>
  <si>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</si>
  <si>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</si>
  <si>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</si>
  <si>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</si>
  <si>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</si>
  <si>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</si>
  <si>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</si>
  <si>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</si>
  <si>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</si>
  <si>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</si>
  <si>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</si>
  <si>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</si>
  <si>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</si>
  <si>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</si>
  <si>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</si>
  <si>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</si>
  <si>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</si>
  <si>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</si>
  <si>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</si>
  <si>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</si>
  <si>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</si>
  <si>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</si>
  <si>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</si>
  <si>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</si>
  <si>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</si>
  <si>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</si>
  <si>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</si>
  <si>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</si>
  <si>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</si>
  <si>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</si>
  <si>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</si>
  <si>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</si>
  <si>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</si>
  <si>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</si>
  <si>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</si>
  <si>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</si>
  <si>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</si>
  <si>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</si>
  <si>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</si>
  <si>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</si>
  <si>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</si>
  <si>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</si>
  <si>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</si>
  <si>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</si>
  <si>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</si>
  <si>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</si>
  <si>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</si>
  <si>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</si>
  <si>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</si>
  <si>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</si>
  <si>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</si>
  <si>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</si>
  <si>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</si>
  <si>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</si>
  <si>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</si>
  <si>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</si>
  <si>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</si>
  <si>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</si>
  <si>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</si>
  <si>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</si>
  <si>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</si>
  <si>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</si>
  <si>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</si>
  <si>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</si>
  <si>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</si>
  <si>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</si>
  <si>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</si>
  <si>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</si>
  <si>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</si>
  <si>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</si>
  <si>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</si>
  <si>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</si>
  <si>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</si>
  <si>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</si>
  <si>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</si>
  <si>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</si>
  <si>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</si>
  <si>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</si>
  <si>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</si>
  <si>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</si>
  <si>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</si>
  <si>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</si>
  <si>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</si>
  <si>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</si>
  <si>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</si>
  <si>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</si>
  <si>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</si>
  <si>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</si>
  <si>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</si>
  <si>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</si>
  <si>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</si>
  <si>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</si>
  <si>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</si>
  <si>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</si>
  <si>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</si>
  <si>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</si>
  <si>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</si>
  <si>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</si>
  <si>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</si>
  <si>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</si>
  <si>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</si>
  <si>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</si>
  <si>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</si>
  <si>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</si>
  <si>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</si>
  <si>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</si>
  <si>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</si>
  <si>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</si>
  <si>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</si>
  <si>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</si>
  <si>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</si>
  <si>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</si>
  <si>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</si>
  <si>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</si>
  <si>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</si>
  <si>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</si>
  <si>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</si>
  <si>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</si>
  <si>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</si>
  <si>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</si>
  <si>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</si>
  <si>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</si>
  <si>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</si>
  <si>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</si>
  <si>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</si>
  <si>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</si>
  <si>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</si>
  <si>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</si>
  <si>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</si>
  <si>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</si>
  <si>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</si>
  <si>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</si>
  <si>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</si>
  <si>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</si>
  <si>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</si>
  <si>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</si>
  <si>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</si>
  <si>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</si>
  <si>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</si>
  <si>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</si>
  <si>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</si>
  <si>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</si>
  <si>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</si>
  <si>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</si>
  <si>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</si>
  <si>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</si>
  <si>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</si>
  <si>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</si>
  <si>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</si>
  <si>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</si>
  <si>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</si>
  <si>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</si>
  <si>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</si>
  <si>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</si>
  <si>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</si>
  <si>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</si>
  <si>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</si>
  <si>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</si>
  <si>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</si>
  <si>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</si>
  <si>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</si>
  <si>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</si>
  <si>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</si>
  <si>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</si>
  <si>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</si>
  <si>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</si>
  <si>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</si>
  <si>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</si>
  <si>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</si>
  <si>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</si>
  <si>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</si>
  <si>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</si>
  <si>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</si>
  <si>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</si>
  <si>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</si>
  <si>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</si>
  <si>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</si>
  <si>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</si>
  <si>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</si>
  <si>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</si>
  <si>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</si>
  <si>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</si>
  <si>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</si>
  <si>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</si>
  <si>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</si>
  <si>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</si>
  <si>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</si>
  <si>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</si>
  <si>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</si>
  <si>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</si>
  <si>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</si>
  <si>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</si>
  <si>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</si>
  <si>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</si>
  <si>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</si>
  <si>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</si>
  <si>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</si>
  <si>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</si>
  <si>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</si>
  <si>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</si>
  <si>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</si>
  <si>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</si>
  <si>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</si>
  <si>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</si>
  <si>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</si>
  <si>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</si>
  <si>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</si>
  <si>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</si>
  <si>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</si>
  <si>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</si>
  <si>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</si>
  <si>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</si>
  <si>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</si>
  <si>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</si>
  <si>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</si>
  <si>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</si>
  <si>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</si>
  <si>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</si>
  <si>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</si>
  <si>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</si>
  <si>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</si>
  <si>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</si>
  <si>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</si>
  <si>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</si>
  <si>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</si>
  <si>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</si>
  <si>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</si>
  <si>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</si>
  <si>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</si>
  <si>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</si>
  <si>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</si>
  <si>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</si>
  <si>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</si>
  <si>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</si>
  <si>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</si>
  <si>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</si>
  <si>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</si>
  <si>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</si>
  <si>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</si>
  <si>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</si>
  <si>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</si>
  <si>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</si>
  <si>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</si>
  <si>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</si>
  <si>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</si>
  <si>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</si>
  <si>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</si>
  <si>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</si>
  <si>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</si>
  <si>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</si>
  <si>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</si>
  <si>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</si>
  <si>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</si>
  <si>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</si>
  <si>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</si>
  <si>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</si>
  <si>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</si>
  <si>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</si>
  <si>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</si>
  <si>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</si>
  <si>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</si>
  <si>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</si>
  <si>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</si>
  <si>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</si>
  <si>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</si>
  <si>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</si>
  <si>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</si>
  <si>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</si>
  <si>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</si>
  <si>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</si>
  <si>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</si>
  <si>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</si>
  <si>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</si>
  <si>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</si>
  <si>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</si>
  <si>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</si>
  <si>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</si>
  <si>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</si>
  <si>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</si>
  <si>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</si>
  <si>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</si>
  <si>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</si>
  <si>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</si>
  <si>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</si>
  <si>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</si>
  <si>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</si>
  <si>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</si>
  <si>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</si>
  <si>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</si>
  <si>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</si>
  <si>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</si>
  <si>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</si>
  <si>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</si>
  <si>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</si>
  <si>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</si>
  <si>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</si>
  <si>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</si>
  <si>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</si>
  <si>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</si>
  <si>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</si>
  <si>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</si>
  <si>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</si>
  <si>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</si>
  <si>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</si>
  <si>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</si>
  <si>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</si>
  <si>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</si>
  <si>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</si>
  <si>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</si>
  <si>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</si>
  <si>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</si>
  <si>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</si>
  <si>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</si>
  <si>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</si>
  <si>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</si>
  <si>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</si>
  <si>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</si>
  <si>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</si>
  <si>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</si>
  <si>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</si>
  <si>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</si>
  <si>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</si>
  <si>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</si>
  <si>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</si>
  <si>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</si>
  <si>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</si>
  <si>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</si>
  <si>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</si>
  <si>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</si>
  <si>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</si>
  <si>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</si>
  <si>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</si>
  <si>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</si>
  <si>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</si>
  <si>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</si>
  <si>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</si>
  <si>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</si>
  <si>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</si>
  <si>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</si>
  <si>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</si>
  <si>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</si>
  <si>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</si>
  <si>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</si>
  <si>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</si>
  <si>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</si>
  <si>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</si>
  <si>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</si>
  <si>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</si>
  <si>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</si>
  <si>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</si>
  <si>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</si>
  <si>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</si>
  <si>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</si>
  <si>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</si>
  <si>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</si>
  <si>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</si>
  <si>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</si>
  <si>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</si>
  <si>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</si>
  <si>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</si>
  <si>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</si>
  <si>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</si>
  <si>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</si>
  <si>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</si>
  <si>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</si>
  <si>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</si>
  <si>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</si>
  <si>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</si>
  <si>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</si>
  <si>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</si>
  <si>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</si>
  <si>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</si>
  <si>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</si>
  <si>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</si>
  <si>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</si>
  <si>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</si>
  <si>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</si>
  <si>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</si>
  <si>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</si>
  <si>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</si>
  <si>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</si>
  <si>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</si>
  <si>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</si>
  <si>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</si>
  <si>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</si>
  <si>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</si>
  <si>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</si>
  <si>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</si>
  <si>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</si>
  <si>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</si>
  <si>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</si>
  <si>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</si>
  <si>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</si>
  <si>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</si>
  <si>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</si>
  <si>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</si>
  <si>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</si>
  <si>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</si>
  <si>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</si>
  <si>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</si>
  <si>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</si>
  <si>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</si>
  <si>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</si>
  <si>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</si>
  <si>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</si>
  <si>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</si>
  <si>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</si>
  <si>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</si>
  <si>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</si>
  <si>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</si>
  <si>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</si>
  <si>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</si>
  <si>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</si>
  <si>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</si>
  <si>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</si>
  <si>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</si>
  <si>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</si>
  <si>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</si>
  <si>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</si>
  <si>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</si>
  <si>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</si>
  <si>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</si>
  <si>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</si>
  <si>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</si>
  <si>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</si>
  <si>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</si>
  <si>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</si>
  <si>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</si>
  <si>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</si>
  <si>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</si>
  <si>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</si>
  <si>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</si>
  <si>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</si>
  <si>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</si>
  <si>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</si>
  <si>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</si>
  <si>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</si>
  <si>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</si>
  <si>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</si>
  <si>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</si>
  <si>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</si>
  <si>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</si>
  <si>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</si>
  <si>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</si>
  <si>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</si>
  <si>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</si>
  <si>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</si>
  <si>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</si>
  <si>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</si>
  <si>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</si>
  <si>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</si>
  <si>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</si>
  <si>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</si>
  <si>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</si>
  <si>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</si>
  <si>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</si>
  <si>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</si>
  <si>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</si>
  <si>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</si>
  <si>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</si>
  <si>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</si>
  <si>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</si>
  <si>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</si>
  <si>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</si>
  <si>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</si>
  <si>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</si>
  <si>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</si>
  <si>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</si>
  <si>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</si>
  <si>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</si>
  <si>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</si>
  <si>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</si>
  <si>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</si>
  <si>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</si>
  <si>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</si>
  <si>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</si>
  <si>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</si>
  <si>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</si>
  <si>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</si>
  <si>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</si>
  <si>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</si>
  <si>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</si>
  <si>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</si>
  <si>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</si>
  <si>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</si>
  <si>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</si>
  <si>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</si>
  <si>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</si>
  <si>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</si>
  <si>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</si>
  <si>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</si>
  <si>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</si>
  <si>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</si>
  <si>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</si>
  <si>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</si>
  <si>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</si>
  <si>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</si>
  <si>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</si>
  <si>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</si>
  <si>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</si>
  <si>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</si>
  <si>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</si>
  <si>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</si>
  <si>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</si>
  <si>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</si>
  <si>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</si>
  <si>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</si>
  <si>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</si>
  <si>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</si>
  <si>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</si>
  <si>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</si>
  <si>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</si>
  <si>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</si>
  <si>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</si>
  <si>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</si>
  <si>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</si>
  <si>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</si>
  <si>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</si>
  <si>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</si>
  <si>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</si>
  <si>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</si>
  <si>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</si>
  <si>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</si>
  <si>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</si>
  <si>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</si>
  <si>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</si>
  <si>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</si>
  <si>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</si>
  <si>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</si>
  <si>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</si>
  <si>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</si>
  <si>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</si>
  <si>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</si>
  <si>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</si>
  <si>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</si>
  <si>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</si>
  <si>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</si>
  <si>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</si>
  <si>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</si>
  <si>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</si>
  <si>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</si>
  <si>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</si>
  <si>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</si>
  <si>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</si>
  <si>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</si>
  <si>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</si>
  <si>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</si>
  <si>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</si>
  <si>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</si>
  <si>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</si>
  <si>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</si>
  <si>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</si>
  <si>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</si>
  <si>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</si>
  <si>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</si>
  <si>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</si>
  <si>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</si>
  <si>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</si>
  <si>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</si>
  <si>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</si>
  <si>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</si>
  <si>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</si>
  <si>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</si>
  <si>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</si>
  <si>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</si>
  <si>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</si>
  <si>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</si>
  <si>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</si>
  <si>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</si>
  <si>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</si>
  <si>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</si>
  <si>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</si>
  <si>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</si>
  <si>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</si>
  <si>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</si>
  <si>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</si>
  <si>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</si>
  <si>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</si>
  <si>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</si>
  <si>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</si>
  <si>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</si>
  <si>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</si>
  <si>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</si>
  <si>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</si>
  <si>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</si>
  <si>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</si>
  <si>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</si>
  <si>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</si>
  <si>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</si>
  <si>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</si>
  <si>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</si>
  <si>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</si>
  <si>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</si>
  <si>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</si>
  <si>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</si>
  <si>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</si>
  <si>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</si>
  <si>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</si>
  <si>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</si>
  <si>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</si>
  <si>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</si>
  <si>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</si>
  <si>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</si>
  <si>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</si>
  <si>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</si>
  <si>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</si>
  <si>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</si>
  <si>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</si>
  <si>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</si>
  <si>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</si>
  <si>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</si>
  <si>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</si>
  <si>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</si>
  <si>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</si>
  <si>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</si>
  <si>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</si>
  <si>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</si>
  <si>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</si>
  <si>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</si>
  <si>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</si>
  <si>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</si>
  <si>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</si>
  <si>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</si>
  <si>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</si>
  <si>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</si>
  <si>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</si>
  <si>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</si>
  <si>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</si>
  <si>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</si>
  <si>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</si>
  <si>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</si>
  <si>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</si>
  <si>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</si>
  <si>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</si>
  <si>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</si>
  <si>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</si>
  <si>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</si>
  <si>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</si>
  <si>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</si>
  <si>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</si>
  <si>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</si>
  <si>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</si>
  <si>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</si>
  <si>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</si>
  <si>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</si>
  <si>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</si>
  <si>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</si>
  <si>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</si>
  <si>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</si>
  <si>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</si>
  <si>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</si>
  <si>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</si>
  <si>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</si>
  <si>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</si>
  <si>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</si>
  <si>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</si>
  <si>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</si>
  <si>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</si>
  <si>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</si>
  <si>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</si>
  <si>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</si>
  <si>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</si>
  <si>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</si>
  <si>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</si>
  <si>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</si>
  <si>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</si>
  <si>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</si>
  <si>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</si>
  <si>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</si>
  <si>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</si>
  <si>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</si>
  <si>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</si>
  <si>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</si>
  <si>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</si>
  <si>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</si>
  <si>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</si>
  <si>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</si>
  <si>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</si>
  <si>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</si>
  <si>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</si>
  <si>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</si>
  <si>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</si>
  <si>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</si>
  <si>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</si>
  <si>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</si>
  <si>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</si>
  <si>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</si>
  <si>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</si>
  <si>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</si>
  <si>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</si>
  <si>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</si>
  <si>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</si>
  <si>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</si>
  <si>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</si>
  <si>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</si>
  <si>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</si>
  <si>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</si>
  <si>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</si>
  <si>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</si>
  <si>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</si>
  <si>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</si>
  <si>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</si>
  <si>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</si>
  <si>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</si>
  <si>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</si>
  <si>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</si>
  <si>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</si>
  <si>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</si>
  <si>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</si>
  <si>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</si>
  <si>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</si>
  <si>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</si>
  <si>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</si>
  <si>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</si>
  <si>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</si>
  <si>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</si>
  <si>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</si>
  <si>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</si>
  <si>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</si>
  <si>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</si>
  <si>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</si>
  <si>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</si>
  <si>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</si>
  <si>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</si>
  <si>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</si>
  <si>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</si>
  <si>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</si>
  <si>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</si>
  <si>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</si>
  <si>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</si>
  <si>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</si>
  <si>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</si>
  <si>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</si>
  <si>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</si>
  <si>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</si>
  <si>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</si>
  <si>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</si>
  <si>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</si>
  <si>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</si>
  <si>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</si>
  <si>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</si>
  <si>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</si>
  <si>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</si>
  <si>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</si>
  <si>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</si>
  <si>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</si>
  <si>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</si>
  <si>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</si>
  <si>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</si>
  <si>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</si>
  <si>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</si>
  <si>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</si>
  <si>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</si>
  <si>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</si>
  <si>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</si>
  <si>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</si>
  <si>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</si>
  <si>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</si>
  <si>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</si>
  <si>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</si>
  <si>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</si>
  <si>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</si>
  <si>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</si>
  <si>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</si>
  <si>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</si>
  <si>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</si>
  <si>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</si>
  <si>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</si>
  <si>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</si>
  <si>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</si>
  <si>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</si>
  <si>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</si>
  <si>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</si>
  <si>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</si>
  <si>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</si>
  <si>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</si>
  <si>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</si>
  <si>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</si>
  <si>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</si>
  <si>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</si>
  <si>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</si>
  <si>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</si>
  <si>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</si>
  <si>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</si>
  <si>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</si>
  <si>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</si>
  <si>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</si>
  <si>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</si>
  <si>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</si>
  <si>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</si>
  <si>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</si>
  <si>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</si>
  <si>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</si>
  <si>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</si>
  <si>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</si>
  <si>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</si>
  <si>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</si>
  <si>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</si>
  <si>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</si>
  <si>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</si>
  <si>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</si>
  <si>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</si>
  <si>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</si>
  <si>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</si>
  <si>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</si>
  <si>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</si>
  <si>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</si>
  <si>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</si>
  <si>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</si>
  <si>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</si>
  <si>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</si>
  <si>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</si>
  <si>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</si>
  <si>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</si>
  <si>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</si>
  <si>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</si>
  <si>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</si>
  <si>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</si>
  <si>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</si>
  <si>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</si>
  <si>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</si>
  <si>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</si>
  <si>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</si>
  <si>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</si>
  <si>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</si>
  <si>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</si>
  <si>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</si>
  <si>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</si>
  <si>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</si>
  <si>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</si>
  <si>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</si>
  <si>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</si>
  <si>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</si>
  <si>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</si>
  <si>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</si>
  <si>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</si>
  <si>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</si>
  <si>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</si>
  <si>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</si>
  <si>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</si>
  <si>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</si>
  <si>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</si>
  <si>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</si>
  <si>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</si>
  <si>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</si>
  <si>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</si>
  <si>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</si>
  <si>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</si>
  <si>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</si>
  <si>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</si>
  <si>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</si>
  <si>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</si>
  <si>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</si>
  <si>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</si>
  <si>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</si>
  <si>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</si>
  <si>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</si>
  <si>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</si>
  <si>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</si>
  <si>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</si>
  <si>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</si>
  <si>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</si>
  <si>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</si>
  <si>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</si>
  <si>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</si>
  <si>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</si>
  <si>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</si>
  <si>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</si>
  <si>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</si>
  <si>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</si>
  <si>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</si>
  <si>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</si>
  <si>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</si>
  <si>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</si>
  <si>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</si>
  <si>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</si>
  <si>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</si>
  <si>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</si>
  <si>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</si>
  <si>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</si>
  <si>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</si>
  <si>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</si>
  <si>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</si>
  <si>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</si>
  <si>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</si>
  <si>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</si>
  <si>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</si>
  <si>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</si>
  <si>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</si>
  <si>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</si>
  <si>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</si>
  <si>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</si>
  <si>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</si>
  <si>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</si>
  <si>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</si>
  <si>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</si>
  <si>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</si>
  <si>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</si>
  <si>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</si>
  <si>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</si>
  <si>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</si>
  <si>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</si>
  <si>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</si>
  <si>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</si>
  <si>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</si>
  <si>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</si>
  <si>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</si>
  <si>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</si>
  <si>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</si>
  <si>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</si>
  <si>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</si>
  <si>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</si>
  <si>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</si>
  <si>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</si>
  <si>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</si>
  <si>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</si>
  <si>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</si>
  <si>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</si>
  <si>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</si>
  <si>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</si>
  <si>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</si>
  <si>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</si>
  <si>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</si>
  <si>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</si>
  <si>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</si>
  <si>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</si>
  <si>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</si>
  <si>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</si>
  <si>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</si>
  <si>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</si>
  <si>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</si>
  <si>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</si>
  <si>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</si>
  <si>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</si>
  <si>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</si>
  <si>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</si>
  <si>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</si>
  <si>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</si>
  <si>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</si>
  <si>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</si>
  <si>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</si>
  <si>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</si>
  <si>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</si>
  <si>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</si>
  <si>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</si>
  <si>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</si>
  <si>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</si>
  <si>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</si>
  <si>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</si>
  <si>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</si>
  <si>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</si>
  <si>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</si>
  <si>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</si>
  <si>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</si>
  <si>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</si>
  <si>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</si>
  <si>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</si>
  <si>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</si>
  <si>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</si>
  <si>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</si>
  <si>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</si>
  <si>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</si>
  <si>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</si>
  <si>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</si>
  <si>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</si>
  <si>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</si>
  <si>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</si>
  <si>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</si>
  <si>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</si>
  <si>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</si>
  <si>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</si>
  <si>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</si>
  <si>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</si>
  <si>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</si>
  <si>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</si>
  <si>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</si>
  <si>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</si>
  <si>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</si>
  <si>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</si>
  <si>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</si>
  <si>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</si>
  <si>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</si>
  <si>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</si>
  <si>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</si>
  <si>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</si>
  <si>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</si>
  <si>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</si>
  <si>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</si>
  <si>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</si>
  <si>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</si>
  <si>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</si>
  <si>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</si>
  <si>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</si>
  <si>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</si>
  <si>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</si>
  <si>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</si>
  <si>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</si>
  <si>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</si>
  <si>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</si>
  <si>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</si>
  <si>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</si>
  <si>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</si>
  <si>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</si>
  <si>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</si>
  <si>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</si>
  <si>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</si>
  <si>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</si>
  <si>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</si>
  <si>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</si>
  <si>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</si>
  <si>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</si>
  <si>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</si>
  <si>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</si>
  <si>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</si>
  <si>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</si>
  <si>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</si>
  <si>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</si>
  <si>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</si>
  <si>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</si>
  <si>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</si>
  <si>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</si>
  <si>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</si>
  <si>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</si>
  <si>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</si>
  <si>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</si>
  <si>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</si>
  <si>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</si>
  <si>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</si>
  <si>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</si>
  <si>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</si>
  <si>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</si>
  <si>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</si>
  <si>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</si>
  <si>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</si>
  <si>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</si>
  <si>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</si>
  <si>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</si>
  <si>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</si>
  <si>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</si>
  <si>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</si>
  <si>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</si>
  <si>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</si>
  <si>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</si>
  <si>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</si>
  <si>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</si>
  <si>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</si>
  <si>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</si>
  <si>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</si>
  <si>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</si>
  <si>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</si>
  <si>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</si>
  <si>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</si>
  <si>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</si>
  <si>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</si>
  <si>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</si>
  <si>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</si>
  <si>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</si>
  <si>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</si>
  <si>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</si>
  <si>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</si>
  <si>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</si>
  <si>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</si>
  <si>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</si>
  <si>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</si>
  <si>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</si>
  <si>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</si>
  <si>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</si>
  <si>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</si>
  <si>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</si>
  <si>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</si>
  <si>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</si>
  <si>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</si>
  <si>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</si>
  <si>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</si>
  <si>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</si>
  <si>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</si>
  <si>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</si>
  <si>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</si>
  <si>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</si>
  <si>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</si>
  <si>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</si>
  <si>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</si>
  <si>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</si>
  <si>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</si>
  <si>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</si>
  <si>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</si>
  <si>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</si>
  <si>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</si>
  <si>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</si>
  <si>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</si>
  <si>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</si>
  <si>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</si>
  <si>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</si>
  <si>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</si>
  <si>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</si>
  <si>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</si>
  <si>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</si>
  <si>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</si>
  <si>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</si>
  <si>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</si>
  <si>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</si>
  <si>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</si>
  <si>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</si>
  <si>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</si>
  <si>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</si>
  <si>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</si>
  <si>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</si>
  <si>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</si>
  <si>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</si>
  <si>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</si>
  <si>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</si>
  <si>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</si>
  <si>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</si>
  <si>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</si>
  <si>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</si>
  <si>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</si>
  <si>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</si>
  <si>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</si>
  <si>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</si>
  <si>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</si>
  <si>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</si>
  <si>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</si>
  <si>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</si>
  <si>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</si>
  <si>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</si>
  <si>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</si>
  <si>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</si>
  <si>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</si>
  <si>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</si>
  <si>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</si>
  <si>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</si>
  <si>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</si>
  <si>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</si>
  <si>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</si>
  <si>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</si>
  <si>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</si>
  <si>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</si>
  <si>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</si>
  <si>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</si>
  <si>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</si>
  <si>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</si>
  <si>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</si>
  <si>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</si>
  <si>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</si>
  <si>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</si>
  <si>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</si>
  <si>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</si>
  <si>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</si>
  <si>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</si>
  <si>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</si>
  <si>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</si>
  <si>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</si>
  <si>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</si>
  <si>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</si>
  <si>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</si>
  <si>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</si>
  <si>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</si>
  <si>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</si>
  <si>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</si>
  <si>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</si>
  <si>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</si>
  <si>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</si>
  <si>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</si>
  <si>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</si>
  <si>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</si>
  <si>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</si>
  <si>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</si>
  <si>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</si>
  <si>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</si>
  <si>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</si>
  <si>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</si>
  <si>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</si>
  <si>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</si>
  <si>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</si>
  <si>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</si>
  <si>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</si>
  <si>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</si>
  <si>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</si>
  <si>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</si>
  <si>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</si>
  <si>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</si>
  <si>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</si>
  <si>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</si>
  <si>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</si>
  <si>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</si>
  <si>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</si>
  <si>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</si>
  <si>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</si>
  <si>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</si>
  <si>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</si>
  <si>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</si>
  <si>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</si>
  <si>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</si>
  <si>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</si>
  <si>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</si>
  <si>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</si>
  <si>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</si>
  <si>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</si>
  <si>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</si>
  <si>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</si>
  <si>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</si>
  <si>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</si>
  <si>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</si>
  <si>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</si>
  <si>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</si>
  <si>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</si>
  <si>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</si>
  <si>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</si>
  <si>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</si>
  <si>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</si>
  <si>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</si>
  <si>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</si>
  <si>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</si>
  <si>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</si>
  <si>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</si>
  <si>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</si>
  <si>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</si>
  <si>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</si>
  <si>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</si>
  <si>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</si>
  <si>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</si>
  <si>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</si>
  <si>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</si>
  <si>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</si>
  <si>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</si>
  <si>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</si>
  <si>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</si>
  <si>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</si>
  <si>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</si>
  <si>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</si>
  <si>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</si>
  <si>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</si>
  <si>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</si>
  <si>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</si>
  <si>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</si>
  <si>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</si>
  <si>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</si>
  <si>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</si>
  <si>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</si>
  <si>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</si>
  <si>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</si>
  <si>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</si>
  <si>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</si>
  <si>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</si>
  <si>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</si>
  <si>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</si>
  <si>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</si>
  <si>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</si>
  <si>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</si>
  <si>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</si>
  <si>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</si>
  <si>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</si>
  <si>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</si>
  <si>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</si>
  <si>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</si>
  <si>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</si>
  <si>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</si>
  <si>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</si>
  <si>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</si>
  <si>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</si>
  <si>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</si>
  <si>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</si>
  <si>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</si>
  <si>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</si>
  <si>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</si>
  <si>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</si>
  <si>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</si>
  <si>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</si>
  <si>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</si>
  <si>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</si>
  <si>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</si>
  <si>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</si>
  <si>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</si>
  <si>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</si>
  <si>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</si>
  <si>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</si>
  <si>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</si>
  <si>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</si>
  <si>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</si>
  <si>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</si>
  <si>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</si>
  <si>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</si>
  <si>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</si>
  <si>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</si>
  <si>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</si>
  <si>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</si>
  <si>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</si>
  <si>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</si>
  <si>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</si>
  <si>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</si>
  <si>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</si>
  <si>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</si>
  <si>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</si>
  <si>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</si>
  <si>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</si>
  <si>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</si>
  <si>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</si>
  <si>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</si>
  <si>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</si>
  <si>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</si>
  <si>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</si>
  <si>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</si>
  <si>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</si>
  <si>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</si>
  <si>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</si>
  <si>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</si>
  <si>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</si>
  <si>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</si>
  <si>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</si>
  <si>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</si>
  <si>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</si>
  <si>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</si>
  <si>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</si>
  <si>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</si>
  <si>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</si>
  <si>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</si>
  <si>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</si>
  <si>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</si>
  <si>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</si>
  <si>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</si>
  <si>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</si>
  <si>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</si>
  <si>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</si>
  <si>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</si>
  <si>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</si>
  <si>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</si>
  <si>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</si>
  <si>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</si>
  <si>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</si>
  <si>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</si>
  <si>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</si>
  <si>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</si>
  <si>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</si>
  <si>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</si>
  <si>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</si>
  <si>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</si>
  <si>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</si>
  <si>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</si>
  <si>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</si>
  <si>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</si>
  <si>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</si>
  <si>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</si>
  <si>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</si>
  <si>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</si>
  <si>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</si>
  <si>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</si>
  <si>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</si>
  <si>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</si>
  <si>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</si>
  <si>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</si>
  <si>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</si>
  <si>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</si>
  <si>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</si>
  <si>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</si>
  <si>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</si>
  <si>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</si>
  <si>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</si>
  <si>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</si>
  <si>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</si>
  <si>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</si>
  <si>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</si>
  <si>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</si>
  <si>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</si>
  <si>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</si>
  <si>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</si>
  <si>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</si>
  <si>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</si>
  <si>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</si>
  <si>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</si>
  <si>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</si>
  <si>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</si>
  <si>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</si>
  <si>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</si>
  <si>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</si>
  <si>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</si>
  <si>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</si>
  <si>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</si>
  <si>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</si>
  <si>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</si>
  <si>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</si>
  <si>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</si>
  <si>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</si>
  <si>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</si>
  <si>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</si>
  <si>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</si>
  <si>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</si>
  <si>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</si>
  <si>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</si>
  <si>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</si>
  <si>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</si>
  <si>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</si>
  <si>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</si>
  <si>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</si>
  <si>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</si>
  <si>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</si>
  <si>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</si>
  <si>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</si>
  <si>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</si>
  <si>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</si>
  <si>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</si>
  <si>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</si>
  <si>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</si>
  <si>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</si>
  <si>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</si>
  <si>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</si>
  <si>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</si>
  <si>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</si>
  <si>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</si>
  <si>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</si>
  <si>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</si>
  <si>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</si>
  <si>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</si>
  <si>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</si>
  <si>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</si>
  <si>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</si>
  <si>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</si>
  <si>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</si>
  <si>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</si>
  <si>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</si>
  <si>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</si>
  <si>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</si>
  <si>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</si>
  <si>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</si>
  <si>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</si>
  <si>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</si>
  <si>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</si>
  <si>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</si>
  <si>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</si>
  <si>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</si>
  <si>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</si>
  <si>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</si>
  <si>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</si>
  <si>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</si>
  <si>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</si>
  <si>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</si>
  <si>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</si>
  <si>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</si>
  <si>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</si>
  <si>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</si>
  <si>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</si>
  <si>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</si>
  <si>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</si>
  <si>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</si>
  <si>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</si>
  <si>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</si>
  <si>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</si>
  <si>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</si>
  <si>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</si>
  <si>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</si>
  <si>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</si>
  <si>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</si>
  <si>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</si>
  <si>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</si>
  <si>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</si>
  <si>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</si>
  <si>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</si>
  <si>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</si>
  <si>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</si>
  <si>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</si>
  <si>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</si>
  <si>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</si>
  <si>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</si>
  <si>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</si>
  <si>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</si>
  <si>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</si>
  <si>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</si>
  <si>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</si>
  <si>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</si>
  <si>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</si>
  <si>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</si>
  <si>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</si>
  <si>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</si>
  <si>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</si>
  <si>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</si>
  <si>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</si>
  <si>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</si>
  <si>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</si>
  <si>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</si>
  <si>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</si>
  <si>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</si>
  <si>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</si>
  <si>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</si>
  <si>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</si>
  <si>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</si>
  <si>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</si>
  <si>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</si>
  <si>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</si>
  <si>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</si>
  <si>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</si>
  <si>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</si>
  <si>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</si>
  <si>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</si>
  <si>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</si>
  <si>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</si>
  <si>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</si>
  <si>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</si>
  <si>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</si>
  <si>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</si>
  <si>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</si>
  <si>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</si>
  <si>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</si>
  <si>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</si>
  <si>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</si>
  <si>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</si>
  <si>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</si>
  <si>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</si>
  <si>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</si>
  <si>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</si>
  <si>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</si>
  <si>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</si>
  <si>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</si>
  <si>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</si>
  <si>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</si>
  <si>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</si>
  <si>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</si>
  <si>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</si>
  <si>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</si>
  <si>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</si>
  <si>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</si>
  <si>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</si>
  <si>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</si>
  <si>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</si>
  <si>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</si>
  <si>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</si>
  <si>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</si>
  <si>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</si>
  <si>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</si>
  <si>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</si>
  <si>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</si>
  <si>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</si>
  <si>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</si>
  <si>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</si>
  <si>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</si>
  <si>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</si>
  <si>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</si>
  <si>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</si>
  <si>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</si>
  <si>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</si>
  <si>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</si>
  <si>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</si>
  <si>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</si>
  <si>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</si>
  <si>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</si>
  <si>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</si>
  <si>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</si>
  <si>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</si>
  <si>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</si>
  <si>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</si>
  <si>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</si>
  <si>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</si>
  <si>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</si>
  <si>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</si>
  <si>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</si>
  <si>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</si>
  <si>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</si>
  <si>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</si>
  <si>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</si>
  <si>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</si>
  <si>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</si>
  <si>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</si>
  <si>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</si>
  <si>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</si>
  <si>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</si>
  <si>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</si>
  <si>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</si>
  <si>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</si>
  <si>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</si>
  <si>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</si>
  <si>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</si>
  <si>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</si>
  <si>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</si>
  <si>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</si>
  <si>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</si>
  <si>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</si>
  <si>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</si>
  <si>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</si>
  <si>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</si>
  <si>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</si>
  <si>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</si>
  <si>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</si>
  <si>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</si>
  <si>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</si>
  <si>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</si>
  <si>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</si>
  <si>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</si>
  <si>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</si>
  <si>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</si>
  <si>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</si>
  <si>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</si>
  <si>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</si>
  <si>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</si>
  <si>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</si>
  <si>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</si>
  <si>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</si>
  <si>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</si>
  <si>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</si>
  <si>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</si>
  <si>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</si>
  <si>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</si>
  <si>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</si>
  <si>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</si>
  <si>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</si>
  <si>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</si>
  <si>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</si>
  <si>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</si>
  <si>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</si>
  <si>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</si>
  <si>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</si>
  <si>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</si>
  <si>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</si>
  <si>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</si>
  <si>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</si>
  <si>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</si>
  <si>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</si>
  <si>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</si>
  <si>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</si>
  <si>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</si>
  <si>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</si>
  <si>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</si>
  <si>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</si>
  <si>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</si>
  <si>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</si>
  <si>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</si>
  <si>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</si>
  <si>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</si>
  <si>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</si>
  <si>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</si>
  <si>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</si>
  <si>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</si>
  <si>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</si>
  <si>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</si>
  <si>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</si>
  <si>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</si>
  <si>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</si>
  <si>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</si>
  <si>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</si>
  <si>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</si>
  <si>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</si>
  <si>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</si>
  <si>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</si>
  <si>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</si>
  <si>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</si>
  <si>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</si>
  <si>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</si>
  <si>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</si>
  <si>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</si>
  <si>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</si>
  <si>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</si>
  <si>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</si>
  <si>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</si>
  <si>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</si>
  <si>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</si>
  <si>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</si>
  <si>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</si>
  <si>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</si>
  <si>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</si>
  <si>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</si>
  <si>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</si>
  <si>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</si>
  <si>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</si>
  <si>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</si>
  <si>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</si>
  <si>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</si>
  <si>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</si>
  <si>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</si>
  <si>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</si>
  <si>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</si>
  <si>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</si>
  <si>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</si>
  <si>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</si>
  <si>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</si>
  <si>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</si>
  <si>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</si>
  <si>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</si>
  <si>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</si>
  <si>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</si>
  <si>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</si>
  <si>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</si>
  <si>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</si>
  <si>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</si>
  <si>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</si>
  <si>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</si>
  <si>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</si>
  <si>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</si>
  <si>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</si>
  <si>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</si>
  <si>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</si>
  <si>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</si>
  <si>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</si>
  <si>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</si>
  <si>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</si>
  <si>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</si>
  <si>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</si>
  <si>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</si>
  <si>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</si>
  <si>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</si>
  <si>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</si>
  <si>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</si>
  <si>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</si>
  <si>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</si>
  <si>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</si>
  <si>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</si>
  <si>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</si>
  <si>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</si>
  <si>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</si>
  <si>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</si>
  <si>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</si>
  <si>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</si>
  <si>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</si>
  <si>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</si>
  <si>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</si>
  <si>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</si>
  <si>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</si>
  <si>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</si>
  <si>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</si>
  <si>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</si>
  <si>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</si>
  <si>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</si>
  <si>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</si>
  <si>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</si>
  <si>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</si>
  <si>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</si>
  <si>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</si>
  <si>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</si>
  <si>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</si>
  <si>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</si>
  <si>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</si>
  <si>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</si>
  <si>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</si>
  <si>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</si>
  <si>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</si>
  <si>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</si>
  <si>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</si>
  <si>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</si>
  <si>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</si>
  <si>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</si>
  <si>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</si>
  <si>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</si>
  <si>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</si>
  <si>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</si>
  <si>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</si>
  <si>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</si>
  <si>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</si>
  <si>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</si>
  <si>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</si>
  <si>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</si>
  <si>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</si>
  <si>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</si>
  <si>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</si>
  <si>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</si>
  <si>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</si>
  <si>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</si>
  <si>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</si>
  <si>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</si>
  <si>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</si>
  <si>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</si>
  <si>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</si>
  <si>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</si>
  <si>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</si>
  <si>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</si>
  <si>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</si>
  <si>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</si>
  <si>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</si>
  <si>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</si>
  <si>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</si>
  <si>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</si>
  <si>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</si>
  <si>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</si>
  <si>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</si>
  <si>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</si>
  <si>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</si>
  <si>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</si>
  <si>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</si>
  <si>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</si>
  <si>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</si>
  <si>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</si>
  <si>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</si>
  <si>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</si>
  <si>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</si>
  <si>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</si>
  <si>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</si>
  <si>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</si>
  <si>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</si>
  <si>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</si>
  <si>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</si>
  <si>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</si>
  <si>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</si>
  <si>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</si>
  <si>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</si>
  <si>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</si>
  <si>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</si>
  <si>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</si>
  <si>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</si>
  <si>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</si>
  <si>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</si>
  <si>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</si>
  <si>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</si>
  <si>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</si>
  <si>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</si>
  <si>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</si>
  <si>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</si>
  <si>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</si>
  <si>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</si>
  <si>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</si>
  <si>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</si>
  <si>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</si>
  <si>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</si>
  <si>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</si>
  <si>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</si>
  <si>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</si>
  <si>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</si>
  <si>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</si>
  <si>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</si>
  <si>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</si>
  <si>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</si>
  <si>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</si>
  <si>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</si>
  <si>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</si>
  <si>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</si>
  <si>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</si>
  <si>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</si>
  <si>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</si>
  <si>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</si>
  <si>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</si>
  <si>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</si>
  <si>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</si>
  <si>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</si>
  <si>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</si>
  <si>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</si>
  <si>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</si>
  <si>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</si>
  <si>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</si>
  <si>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</si>
  <si>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</si>
  <si>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</si>
  <si>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</si>
  <si>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</si>
  <si>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</si>
  <si>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</si>
  <si>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</si>
  <si>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</si>
  <si>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</si>
  <si>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</si>
  <si>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</si>
  <si>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</si>
  <si>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</si>
  <si>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</si>
  <si>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</si>
  <si>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</si>
  <si>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</si>
  <si>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</si>
  <si>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</si>
  <si>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</si>
  <si>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</si>
  <si>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</si>
  <si>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</si>
  <si>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</si>
  <si>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</si>
  <si>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</si>
  <si>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</si>
  <si>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</si>
  <si>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</si>
  <si>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</si>
  <si>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</si>
  <si>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</si>
  <si>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</si>
  <si>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</si>
  <si>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</si>
  <si>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</si>
  <si>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</si>
  <si>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</si>
  <si>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</si>
  <si>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</si>
  <si>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</si>
  <si>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</si>
  <si>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</si>
  <si>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</si>
  <si>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</si>
  <si>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</si>
  <si>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</si>
  <si>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</si>
  <si>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</si>
  <si>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</si>
  <si>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</si>
  <si>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</si>
  <si>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</si>
  <si>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</si>
  <si>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</si>
  <si>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</si>
  <si>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</si>
  <si>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</si>
  <si>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</si>
  <si>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</si>
  <si>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</si>
  <si>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</si>
  <si>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</si>
  <si>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</si>
  <si>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</si>
  <si>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</si>
  <si>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</si>
  <si>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</si>
  <si>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</si>
  <si>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</si>
  <si>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</si>
  <si>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</si>
  <si>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</si>
  <si>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</si>
  <si>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</si>
  <si>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</si>
  <si>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</si>
  <si>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</si>
  <si>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</si>
  <si>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</si>
  <si>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</si>
  <si>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</si>
  <si>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</si>
  <si>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</si>
  <si>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</si>
  <si>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</si>
  <si>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</si>
  <si>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</si>
  <si>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</si>
  <si>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</si>
  <si>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</si>
  <si>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</si>
  <si>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</si>
  <si>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</si>
  <si>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</si>
  <si>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</si>
  <si>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</si>
  <si>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</si>
  <si>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</si>
  <si>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</si>
  <si>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</si>
  <si>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</si>
  <si>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</si>
  <si>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</si>
  <si>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</si>
  <si>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</si>
  <si>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</si>
  <si>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</si>
  <si>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</si>
  <si>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</si>
  <si>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</si>
  <si>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</si>
  <si>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</si>
  <si>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</si>
  <si>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</si>
  <si>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</si>
  <si>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</si>
  <si>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</si>
  <si>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</si>
  <si>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</si>
  <si>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</si>
  <si>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</si>
  <si>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</si>
  <si>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</si>
  <si>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</si>
  <si>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</si>
  <si>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</si>
  <si>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</si>
  <si>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</si>
  <si>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</si>
  <si>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</si>
  <si>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</si>
  <si>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</si>
  <si>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</si>
  <si>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</si>
  <si>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</si>
  <si>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</si>
  <si>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</si>
  <si>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</si>
  <si>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</si>
  <si>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</si>
  <si>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</si>
  <si>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</si>
  <si>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</si>
  <si>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</si>
  <si>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</si>
  <si>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</si>
  <si>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</si>
  <si>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</si>
  <si>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</si>
  <si>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</si>
  <si>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</si>
  <si>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</si>
  <si>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</si>
  <si>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</si>
  <si>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</si>
  <si>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</si>
  <si>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</si>
  <si>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</si>
  <si>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</si>
  <si>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</si>
  <si>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</si>
  <si>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</si>
  <si>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</si>
  <si>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</si>
  <si>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</si>
  <si>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</si>
  <si>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</si>
  <si>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</si>
  <si>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</si>
  <si>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</si>
  <si>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</si>
  <si>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</si>
  <si>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</si>
  <si>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</si>
  <si>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</si>
  <si>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</si>
  <si>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</si>
  <si>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</si>
  <si>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</si>
  <si>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</si>
  <si>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</si>
  <si>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</si>
  <si>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</si>
  <si>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</si>
  <si>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</si>
  <si>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</si>
  <si>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</si>
  <si>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</si>
  <si>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</si>
  <si>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</si>
  <si>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</si>
  <si>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</si>
  <si>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</si>
  <si>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</si>
  <si>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</si>
  <si>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</si>
  <si>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</si>
  <si>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</si>
  <si>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</si>
  <si>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</si>
  <si>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</si>
  <si>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</si>
  <si>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</si>
  <si>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</si>
  <si>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</si>
  <si>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</si>
  <si>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</si>
  <si>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</si>
  <si>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</si>
  <si>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</si>
  <si>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</si>
  <si>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</si>
  <si>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</si>
  <si>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</si>
  <si>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</si>
  <si>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</si>
  <si>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</si>
  <si>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</si>
  <si>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</si>
  <si>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</si>
  <si>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</si>
  <si>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</si>
  <si>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</si>
  <si>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</si>
  <si>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</si>
  <si>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</si>
  <si>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</si>
  <si>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</si>
  <si>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</si>
  <si>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</si>
  <si>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</si>
  <si>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</si>
  <si>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</si>
  <si>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</si>
  <si>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</si>
  <si>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</si>
  <si>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</si>
  <si>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</si>
  <si>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</si>
  <si>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</si>
  <si>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</si>
  <si>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</si>
  <si>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</si>
  <si>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</si>
  <si>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</si>
  <si>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</si>
  <si>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</si>
  <si>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</si>
  <si>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</si>
  <si>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</si>
  <si>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</si>
  <si>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</si>
  <si>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</si>
  <si>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</si>
  <si>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</si>
  <si>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</si>
  <si>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</si>
  <si>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</si>
  <si>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</si>
  <si>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</si>
  <si>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</si>
  <si>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</si>
  <si>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</si>
  <si>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</si>
  <si>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</si>
  <si>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</si>
  <si>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</si>
  <si>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</si>
  <si>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</si>
  <si>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</si>
  <si>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</si>
  <si>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</si>
  <si>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</si>
  <si>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</si>
  <si>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</si>
  <si>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</si>
  <si>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</si>
  <si>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</si>
  <si>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</si>
  <si>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</si>
  <si>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</si>
  <si>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</si>
  <si>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</si>
  <si>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</si>
  <si>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</si>
  <si>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</si>
  <si>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</si>
  <si>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</si>
  <si>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</si>
  <si>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</si>
  <si>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</si>
  <si>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</si>
  <si>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</si>
  <si>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</si>
  <si>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</si>
  <si>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</si>
  <si>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</si>
  <si>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</si>
  <si>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</si>
  <si>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</si>
  <si>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</si>
  <si>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</si>
  <si>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</si>
  <si>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</si>
  <si>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</si>
  <si>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</si>
  <si>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</si>
  <si>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</si>
  <si>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</si>
  <si>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</si>
  <si>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</si>
  <si>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</si>
  <si>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</si>
  <si>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</si>
  <si>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</si>
  <si>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</si>
  <si>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</si>
  <si>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</si>
  <si>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</si>
  <si>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</si>
  <si>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</si>
  <si>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</si>
  <si>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</si>
  <si>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</si>
  <si>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</si>
  <si>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</si>
  <si>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</si>
  <si>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</si>
  <si>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</si>
  <si>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</si>
  <si>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</si>
  <si>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</si>
  <si>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</si>
  <si>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</si>
  <si>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</si>
  <si>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</si>
  <si>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</si>
  <si>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</si>
  <si>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</si>
  <si>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</si>
  <si>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</si>
  <si>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</si>
  <si>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</si>
  <si>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</si>
  <si>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</si>
  <si>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</si>
  <si>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</si>
  <si>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</si>
  <si>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</si>
  <si>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</si>
  <si>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</si>
  <si>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</si>
  <si>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</si>
  <si>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</si>
  <si>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</si>
  <si>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</si>
  <si>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</si>
  <si>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</si>
  <si>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</si>
  <si>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</si>
  <si>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</si>
  <si>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</si>
  <si>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</si>
  <si>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</si>
  <si>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</si>
  <si>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</si>
  <si>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</si>
  <si>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</si>
  <si>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</si>
  <si>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</si>
  <si>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</si>
  <si>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</si>
  <si>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</si>
  <si>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</si>
  <si>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</si>
  <si>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</si>
  <si>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</si>
  <si>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</si>
  <si>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</si>
  <si>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</si>
  <si>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</si>
  <si>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</si>
  <si>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</si>
  <si>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</si>
  <si>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</si>
  <si>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</si>
  <si>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</si>
  <si>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</si>
  <si>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</si>
  <si>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</si>
  <si>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</si>
  <si>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</si>
  <si>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</si>
  <si>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</si>
  <si>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</si>
  <si>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</si>
  <si>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</si>
  <si>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</si>
  <si>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</si>
  <si>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</si>
  <si>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</si>
  <si>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</si>
  <si>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</si>
  <si>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</si>
  <si>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</si>
  <si>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</si>
  <si>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</si>
  <si>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</si>
  <si>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</si>
  <si>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</si>
  <si>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</si>
  <si>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</si>
  <si>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</si>
  <si>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</si>
  <si>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</si>
  <si>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</si>
  <si>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</si>
  <si>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</si>
  <si>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</si>
  <si>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</si>
  <si>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</si>
  <si>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</si>
  <si>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</si>
  <si>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</si>
  <si>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</si>
  <si>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</si>
  <si>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</si>
  <si>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</si>
  <si>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</si>
  <si>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</si>
  <si>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</si>
  <si>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</si>
  <si>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</si>
  <si>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</si>
  <si>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</si>
  <si>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</si>
  <si>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</si>
  <si>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</si>
  <si>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</si>
  <si>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</si>
  <si>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</si>
  <si>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</si>
  <si>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</si>
  <si>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</si>
  <si>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</si>
  <si>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</si>
  <si>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</si>
  <si>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</si>
  <si>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</si>
  <si>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</si>
  <si>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</si>
  <si>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</si>
  <si>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</si>
  <si>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</si>
  <si>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</si>
  <si>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</si>
  <si>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</si>
  <si>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</si>
  <si>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</si>
  <si>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</si>
  <si>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</si>
  <si>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</si>
  <si>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</si>
  <si>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</si>
  <si>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</si>
  <si>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</si>
  <si>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</si>
  <si>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</si>
  <si>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</si>
  <si>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</si>
  <si>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</si>
  <si>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</si>
  <si>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</si>
  <si>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</si>
  <si>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</si>
  <si>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</si>
  <si>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</si>
  <si>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</si>
  <si>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</si>
  <si>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</si>
  <si>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</si>
  <si>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</si>
  <si>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</si>
  <si>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</si>
  <si>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</si>
  <si>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</si>
  <si>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</si>
  <si>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</si>
  <si>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</si>
  <si>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</si>
  <si>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</si>
  <si>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</si>
  <si>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</si>
  <si>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</si>
  <si>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</si>
  <si>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</si>
  <si>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</si>
  <si>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</si>
  <si>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</si>
  <si>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</si>
  <si>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</si>
  <si>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</si>
  <si>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</si>
  <si>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</si>
  <si>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</si>
  <si>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</si>
  <si>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</si>
  <si>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</si>
  <si>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</si>
  <si>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</si>
  <si>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</si>
  <si>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</si>
  <si>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</si>
  <si>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</si>
  <si>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</si>
  <si>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</si>
  <si>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</si>
  <si>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</si>
  <si>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</si>
  <si>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</si>
  <si>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</si>
  <si>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</si>
  <si>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</si>
  <si>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</si>
  <si>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</si>
  <si>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</si>
  <si>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</si>
  <si>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</si>
  <si>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</si>
  <si>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</si>
  <si>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</si>
  <si>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</si>
  <si>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</si>
  <si>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</si>
  <si>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</si>
  <si>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</si>
  <si>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</si>
  <si>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</si>
  <si>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</si>
  <si>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</si>
  <si>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</si>
  <si>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</si>
  <si>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</si>
  <si>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</si>
  <si>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</si>
  <si>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</si>
  <si>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</si>
  <si>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</si>
  <si>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</si>
  <si>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</si>
  <si>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</si>
  <si>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</si>
  <si>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</si>
  <si>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</si>
  <si>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</si>
  <si>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</si>
  <si>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</si>
  <si>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</si>
  <si>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</si>
  <si>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</si>
  <si>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</si>
  <si>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</si>
  <si>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</si>
  <si>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</si>
  <si>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</si>
  <si>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</si>
  <si>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</si>
  <si>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</si>
  <si>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</si>
  <si>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</si>
  <si>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</si>
  <si>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</si>
  <si>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</si>
  <si>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</si>
  <si>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</si>
  <si>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</si>
  <si>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</si>
  <si>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</si>
  <si>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</si>
  <si>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</si>
  <si>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</si>
  <si>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</si>
  <si>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</si>
  <si>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</si>
  <si>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</si>
  <si>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</si>
  <si>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</si>
  <si>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</si>
  <si>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</si>
  <si>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</si>
  <si>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</si>
  <si>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</si>
  <si>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</si>
  <si>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</si>
  <si>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</si>
  <si>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</si>
  <si>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</si>
  <si>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</si>
  <si>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</si>
  <si>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</si>
  <si>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</si>
  <si>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</si>
  <si>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</si>
  <si>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</si>
  <si>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</si>
  <si>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</si>
  <si>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</si>
  <si>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</si>
  <si>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</si>
  <si>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</si>
  <si>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</si>
  <si>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</si>
  <si>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</si>
  <si>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</si>
  <si>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</si>
  <si>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</si>
  <si>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</si>
  <si>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</si>
  <si>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</si>
  <si>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</si>
  <si>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</si>
  <si>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</si>
  <si>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</si>
  <si>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</si>
  <si>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</si>
  <si>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</si>
  <si>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</si>
  <si>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</si>
  <si>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</si>
  <si>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</si>
  <si>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</si>
  <si>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</si>
  <si>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</si>
  <si>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</si>
  <si>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</si>
  <si>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</si>
  <si>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</si>
  <si>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</si>
  <si>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</si>
  <si>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</si>
  <si>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</si>
  <si>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</si>
  <si>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</si>
  <si>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</si>
  <si>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</si>
  <si>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</si>
  <si>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</si>
  <si>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</si>
  <si>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</si>
  <si>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</si>
  <si>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</si>
  <si>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</si>
  <si>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</si>
  <si>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</si>
  <si>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</si>
  <si>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</si>
  <si>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</si>
  <si>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</si>
  <si>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</si>
  <si>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</si>
  <si>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</si>
  <si>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</si>
  <si>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</si>
  <si>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</si>
  <si>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</si>
  <si>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</si>
  <si>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</si>
  <si>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</si>
  <si>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</si>
  <si>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</si>
  <si>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</si>
  <si>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</si>
  <si>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</si>
  <si>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</si>
  <si>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</si>
  <si>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</si>
  <si>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</si>
  <si>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</si>
  <si>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</si>
  <si>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</si>
  <si>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</si>
  <si>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</si>
  <si>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</si>
  <si>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</si>
  <si>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</si>
  <si>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</si>
  <si>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</si>
  <si>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</si>
  <si>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</si>
  <si>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</si>
  <si>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</si>
  <si>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</si>
  <si>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</si>
  <si>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</si>
  <si>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</si>
  <si>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</si>
  <si>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</si>
  <si>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</si>
  <si>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</si>
  <si>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</si>
  <si>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</si>
  <si>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</si>
  <si>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</si>
  <si>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</si>
  <si>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</si>
  <si>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</si>
  <si>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</si>
  <si>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</si>
  <si>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</si>
  <si>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</si>
  <si>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</si>
  <si>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</si>
  <si>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</si>
  <si>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</si>
  <si>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</si>
  <si>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</si>
  <si>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</si>
  <si>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</si>
  <si>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</si>
  <si>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</si>
  <si>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</si>
  <si>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</si>
  <si>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</si>
  <si>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</si>
  <si>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</si>
  <si>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</si>
  <si>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</si>
  <si>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</si>
  <si>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</si>
  <si>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</si>
  <si>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</si>
  <si>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</si>
  <si>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</si>
  <si>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</si>
  <si>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</si>
  <si>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</si>
  <si>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</si>
  <si>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</si>
  <si>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</si>
  <si>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</si>
  <si>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</si>
  <si>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</si>
  <si>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</si>
  <si>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</si>
  <si>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</si>
  <si>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</si>
  <si>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</si>
  <si>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</si>
  <si>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</si>
  <si>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</si>
  <si>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</si>
  <si>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</si>
  <si>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</si>
  <si>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</si>
  <si>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</si>
  <si>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</si>
  <si>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</si>
  <si>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</si>
  <si>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</si>
  <si>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</si>
  <si>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</si>
  <si>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</si>
  <si>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</si>
  <si>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</si>
  <si>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</si>
  <si>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</si>
  <si>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</si>
  <si>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</si>
  <si>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</si>
  <si>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</si>
  <si>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</si>
  <si>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</si>
  <si>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</si>
  <si>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</si>
  <si>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</si>
  <si>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</si>
  <si>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</si>
  <si>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</si>
  <si>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</si>
  <si>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</si>
  <si>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</si>
  <si>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</si>
  <si>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</si>
  <si>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</si>
  <si>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</si>
  <si>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</si>
  <si>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</si>
  <si>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</si>
  <si>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</si>
  <si>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</si>
  <si>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</si>
  <si>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</si>
  <si>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</si>
  <si>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</si>
  <si>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</si>
  <si>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</si>
  <si>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</si>
  <si>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</si>
  <si>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</si>
  <si>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</si>
  <si>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</si>
  <si>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</si>
  <si>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</si>
  <si>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</si>
  <si>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</si>
  <si>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</si>
  <si>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</si>
  <si>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</si>
  <si>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</si>
  <si>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</si>
  <si>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</si>
  <si>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</si>
  <si>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</si>
  <si>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</si>
  <si>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</si>
  <si>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</si>
  <si>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</si>
  <si>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</si>
  <si>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</si>
  <si>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</si>
  <si>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</si>
  <si>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</si>
  <si>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</si>
  <si>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</si>
  <si>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</si>
  <si>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</si>
  <si>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</si>
  <si>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</si>
  <si>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</si>
  <si>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</si>
  <si>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</si>
  <si>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</si>
  <si>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</si>
  <si>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</si>
  <si>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</si>
  <si>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</si>
  <si>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</si>
  <si>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</si>
  <si>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</si>
  <si>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</si>
  <si>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</si>
  <si>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</si>
  <si>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</si>
  <si>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</si>
  <si>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</si>
  <si>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</si>
  <si>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</si>
  <si>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</si>
  <si>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</si>
  <si>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</si>
  <si>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</si>
  <si>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</si>
  <si>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</si>
  <si>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</si>
  <si>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</si>
  <si>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</si>
  <si>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</si>
  <si>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</si>
  <si>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</si>
  <si>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</si>
  <si>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</si>
  <si>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</si>
  <si>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</si>
  <si>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</si>
  <si>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</si>
  <si>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</si>
  <si>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</si>
  <si>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</si>
  <si>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</si>
  <si>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</si>
  <si>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</si>
  <si>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</si>
  <si>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</si>
  <si>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</si>
  <si>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</si>
  <si>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</si>
  <si>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</si>
  <si>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</si>
  <si>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</si>
  <si>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</si>
  <si>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</si>
  <si>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</si>
  <si>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</si>
  <si>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</si>
  <si>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</si>
  <si>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</si>
  <si>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</si>
  <si>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</si>
  <si>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</si>
  <si>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</si>
  <si>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</si>
  <si>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</si>
  <si>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</si>
  <si>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</si>
  <si>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</si>
  <si>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</si>
  <si>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</si>
  <si>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</si>
  <si>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</si>
  <si>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</si>
  <si>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</si>
  <si>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</si>
  <si>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</si>
  <si>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</si>
  <si>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</si>
  <si>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</si>
  <si>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</si>
  <si>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</si>
  <si>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</si>
  <si>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</si>
  <si>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</si>
  <si>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</si>
  <si>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</si>
  <si>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</si>
  <si>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</si>
  <si>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</si>
  <si>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</si>
  <si>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</si>
  <si>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</si>
  <si>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</si>
  <si>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</si>
  <si>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</si>
  <si>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</si>
  <si>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</si>
  <si>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</si>
  <si>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</si>
  <si>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</si>
  <si>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</si>
  <si>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</si>
  <si>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</si>
  <si>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</si>
  <si>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</si>
  <si>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</si>
  <si>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</si>
  <si>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</si>
  <si>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</si>
  <si>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</si>
  <si>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</si>
  <si>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</si>
  <si>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</si>
  <si>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</si>
  <si>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</si>
  <si>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</si>
  <si>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</si>
  <si>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</si>
  <si>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</si>
  <si>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</si>
  <si>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</si>
  <si>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</si>
  <si>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</si>
  <si>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</si>
  <si>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</si>
  <si>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</si>
  <si>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</si>
  <si>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</si>
  <si>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</si>
  <si>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</si>
  <si>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</si>
  <si>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</si>
  <si>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</si>
  <si>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</si>
  <si>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</si>
  <si>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</si>
  <si>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</si>
  <si>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</si>
  <si>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</si>
  <si>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</si>
  <si>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</si>
  <si>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</si>
  <si>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</si>
  <si>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</si>
  <si>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</si>
  <si>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</si>
  <si>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</si>
  <si>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</si>
  <si>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</si>
  <si>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</si>
  <si>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</si>
  <si>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</si>
  <si>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</si>
  <si>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</si>
  <si>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</si>
  <si>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</si>
  <si>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</si>
  <si>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</si>
  <si>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</si>
  <si>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</si>
  <si>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</si>
  <si>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</si>
  <si>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</si>
  <si>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</si>
  <si>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</si>
  <si>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</si>
  <si>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</si>
  <si>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</si>
  <si>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</si>
  <si>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</si>
  <si>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</si>
  <si>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</si>
  <si>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</si>
  <si>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</si>
  <si>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</si>
  <si>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</si>
  <si>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</si>
  <si>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</si>
  <si>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</si>
  <si>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</si>
  <si>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</si>
  <si>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</si>
  <si>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</si>
  <si>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</si>
  <si>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</si>
  <si>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</si>
  <si>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</si>
  <si>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</si>
  <si>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</si>
  <si>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</si>
  <si>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</si>
  <si>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</si>
  <si>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</si>
  <si>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</si>
  <si>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</si>
  <si>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</si>
  <si>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</si>
  <si>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</si>
  <si>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</si>
  <si>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</si>
  <si>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</si>
  <si>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</si>
  <si>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</si>
  <si>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</si>
  <si>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</si>
  <si>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</si>
  <si>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</si>
  <si>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</si>
  <si>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</si>
  <si>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</si>
  <si>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</si>
  <si>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</si>
  <si>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</si>
  <si>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</si>
  <si>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</si>
  <si>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</si>
  <si>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</si>
  <si>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</si>
  <si>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</si>
  <si>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</si>
  <si>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</si>
  <si>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</si>
  <si>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</si>
  <si>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</si>
  <si>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</si>
  <si>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</si>
  <si>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</si>
  <si>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</si>
  <si>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</si>
  <si>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</si>
  <si>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</si>
  <si>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</si>
  <si>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</si>
  <si>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</si>
  <si>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</si>
  <si>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</si>
  <si>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</si>
  <si>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</si>
  <si>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</si>
  <si>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</si>
  <si>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</si>
  <si>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</si>
  <si>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</si>
  <si>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</si>
  <si>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</si>
  <si>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</si>
  <si>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</si>
  <si>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</si>
  <si>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</si>
  <si>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</si>
  <si>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</si>
  <si>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</si>
  <si>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</si>
  <si>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</si>
  <si>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</si>
  <si>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</si>
  <si>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</si>
  <si>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</si>
  <si>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</si>
  <si>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</si>
  <si>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</si>
  <si>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</si>
  <si>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</si>
  <si>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</si>
  <si>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</si>
  <si>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</si>
  <si>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</si>
  <si>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</si>
  <si>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</si>
  <si>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</si>
  <si>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</si>
  <si>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</si>
  <si>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</si>
  <si>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</si>
  <si>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</si>
  <si>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</si>
  <si>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</si>
  <si>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</si>
  <si>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</si>
  <si>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</si>
  <si>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</si>
  <si>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</si>
  <si>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</si>
  <si>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</si>
  <si>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</si>
  <si>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</si>
  <si>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</si>
  <si>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</si>
  <si>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</si>
  <si>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</si>
  <si>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</si>
  <si>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</si>
  <si>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</si>
  <si>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</si>
  <si>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</si>
  <si>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</si>
  <si>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</si>
  <si>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</si>
  <si>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</si>
  <si>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</si>
  <si>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</si>
  <si>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</si>
  <si>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</si>
  <si>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</si>
  <si>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</si>
  <si>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</si>
  <si>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</si>
  <si>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</si>
  <si>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</si>
  <si>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</si>
  <si>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</si>
  <si>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</si>
  <si>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</si>
  <si>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</si>
  <si>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</si>
  <si>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</si>
  <si>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</si>
  <si>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</si>
  <si>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</si>
  <si>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</si>
  <si>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</si>
  <si>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</si>
  <si>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</si>
  <si>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</si>
  <si>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</si>
  <si>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</si>
  <si>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</si>
  <si>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</si>
  <si>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</si>
  <si>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</si>
  <si>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</si>
  <si>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</si>
  <si>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</si>
  <si>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</si>
  <si>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</si>
  <si>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</si>
  <si>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</si>
  <si>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</si>
  <si>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</si>
  <si>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</si>
  <si>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</si>
  <si>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</si>
  <si>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</si>
  <si>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</si>
  <si>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</si>
  <si>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</si>
  <si>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</si>
  <si>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</si>
  <si>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</si>
  <si>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</si>
  <si>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</si>
  <si>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</si>
  <si>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</si>
  <si>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</si>
  <si>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</si>
  <si>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</si>
  <si>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</si>
  <si>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</si>
  <si>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</si>
  <si>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</si>
  <si>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</si>
  <si>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</si>
  <si>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</si>
  <si>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</si>
  <si>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</si>
  <si>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</si>
  <si>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</si>
  <si>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</si>
  <si>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</si>
  <si>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</si>
  <si>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</si>
  <si>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</si>
  <si>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</si>
  <si>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</si>
  <si>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</si>
  <si>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</si>
  <si>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</si>
  <si>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</si>
  <si>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</si>
  <si>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</si>
  <si>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</si>
  <si>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</si>
  <si>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</si>
  <si>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</si>
  <si>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</si>
  <si>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</si>
  <si>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</si>
  <si>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</si>
  <si>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</si>
  <si>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</si>
  <si>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</si>
  <si>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</si>
  <si>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</si>
  <si>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</si>
  <si>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</si>
  <si>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</si>
  <si>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</si>
  <si>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</si>
  <si>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</si>
  <si>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</si>
  <si>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</si>
  <si>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</si>
  <si>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</si>
  <si>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</si>
  <si>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</si>
  <si>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</si>
  <si>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</si>
  <si>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</si>
  <si>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</si>
  <si>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</si>
  <si>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</si>
  <si>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</si>
  <si>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</si>
  <si>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</si>
  <si>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</si>
  <si>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</si>
  <si>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</si>
  <si>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</si>
  <si>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</si>
  <si>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</si>
  <si>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</si>
  <si>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</si>
  <si>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</si>
  <si>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</si>
  <si>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</si>
  <si>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</si>
  <si>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</si>
  <si>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</si>
  <si>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</si>
  <si>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</si>
  <si>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</si>
  <si>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</si>
  <si>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</si>
  <si>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</si>
  <si>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</si>
  <si>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</si>
  <si>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</si>
  <si>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</si>
  <si>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</si>
  <si>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</si>
  <si>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</si>
  <si>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</si>
  <si>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</si>
  <si>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</si>
  <si>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</si>
  <si>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</si>
  <si>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</si>
  <si>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</si>
  <si>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</si>
  <si>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</si>
  <si>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</si>
  <si>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</si>
  <si>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</si>
  <si>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</si>
  <si>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</si>
  <si>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</si>
  <si>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</si>
  <si>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</si>
  <si>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</si>
  <si>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</si>
  <si>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</si>
  <si>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</si>
  <si>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</si>
  <si>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</si>
  <si>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</si>
  <si>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</si>
  <si>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</si>
  <si>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</si>
  <si>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</si>
  <si>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</si>
  <si>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</si>
  <si>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</si>
  <si>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</si>
  <si>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</si>
  <si>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</si>
  <si>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</si>
  <si>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</si>
  <si>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</si>
  <si>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</si>
  <si>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</si>
  <si>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</si>
  <si>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</si>
  <si>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</si>
  <si>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</si>
  <si>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</si>
  <si>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</si>
  <si>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</si>
  <si>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</si>
  <si>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</si>
  <si>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</si>
  <si>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</si>
  <si>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</si>
  <si>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</si>
  <si>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</si>
  <si>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</si>
  <si>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</si>
  <si>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</si>
  <si>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</si>
  <si>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</si>
  <si>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</si>
  <si>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</si>
  <si>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</si>
  <si>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</si>
  <si>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</si>
  <si>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</si>
  <si>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</si>
  <si>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</si>
  <si>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</si>
  <si>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</si>
  <si>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</si>
  <si>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</si>
  <si>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</si>
  <si>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</si>
  <si>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</si>
  <si>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</si>
  <si>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</si>
  <si>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</si>
  <si>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</si>
  <si>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</si>
  <si>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</si>
  <si>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</si>
  <si>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</si>
  <si>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</si>
  <si>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</si>
  <si>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</si>
  <si>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</si>
  <si>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</si>
  <si>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</si>
  <si>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</si>
  <si>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</si>
  <si>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</si>
  <si>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</si>
  <si>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</si>
  <si>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</si>
  <si>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</si>
  <si>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</si>
  <si>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</si>
  <si>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</si>
  <si>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</si>
  <si>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</si>
  <si>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</si>
  <si>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</si>
  <si>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</si>
  <si>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</si>
  <si>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</si>
  <si>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</si>
  <si>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</si>
  <si>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</si>
  <si>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</si>
  <si>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</si>
  <si>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</si>
  <si>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</si>
  <si>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</si>
  <si>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</si>
  <si>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</si>
  <si>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</si>
  <si>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</si>
  <si>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</si>
  <si>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</si>
  <si>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</si>
  <si>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</si>
  <si>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</si>
  <si>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</si>
  <si>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</si>
  <si>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</si>
  <si>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</si>
  <si>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</si>
  <si>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</si>
  <si>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</si>
  <si>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</si>
  <si>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</si>
  <si>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</si>
  <si>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</si>
  <si>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</si>
  <si>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</si>
  <si>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</si>
  <si>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</si>
  <si>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</si>
  <si>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</si>
  <si>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</si>
  <si>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</si>
  <si>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</si>
  <si>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</si>
  <si>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</si>
  <si>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</si>
  <si>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</si>
  <si>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</si>
  <si>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</si>
  <si>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</si>
  <si>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</si>
  <si>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</si>
  <si>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</si>
  <si>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</si>
  <si>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</si>
  <si>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</si>
  <si>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</si>
  <si>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</si>
  <si>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</si>
  <si>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</si>
  <si>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</si>
  <si>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</si>
  <si>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</si>
  <si>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</si>
  <si>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</si>
  <si>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</si>
  <si>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</si>
  <si>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</si>
  <si>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</si>
  <si>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</si>
  <si>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</si>
  <si>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</si>
  <si>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</si>
  <si>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</si>
  <si>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</si>
  <si>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</si>
  <si>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</si>
  <si>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</si>
  <si>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</si>
  <si>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</si>
  <si>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</si>
  <si>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</si>
  <si>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</si>
  <si>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</si>
  <si>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</si>
  <si>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</si>
  <si>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</si>
  <si>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</si>
  <si>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</si>
  <si>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</si>
  <si>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</si>
  <si>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</si>
  <si>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</si>
  <si>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</si>
  <si>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</si>
  <si>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</si>
  <si>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</si>
  <si>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</si>
  <si>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</si>
  <si>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</si>
  <si>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</si>
  <si>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</si>
  <si>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</si>
  <si>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</si>
  <si>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</si>
  <si>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</si>
  <si>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</si>
  <si>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</si>
  <si>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</si>
  <si>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</si>
  <si>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</si>
  <si>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</si>
  <si>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</si>
  <si>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</si>
  <si>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</si>
  <si>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</si>
  <si>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</si>
  <si>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</si>
  <si>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</si>
  <si>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</si>
  <si>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</si>
  <si>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</si>
  <si>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</si>
  <si>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</si>
  <si>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</si>
  <si>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</si>
  <si>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</si>
  <si>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</si>
  <si>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</si>
  <si>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</si>
  <si>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</si>
  <si>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</si>
  <si>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</si>
  <si>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</si>
  <si>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</si>
  <si>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</si>
  <si>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</si>
  <si>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</si>
  <si>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</si>
  <si>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</si>
  <si>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</si>
  <si>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</si>
  <si>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</si>
  <si>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</si>
  <si>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</si>
  <si>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</si>
  <si>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</si>
  <si>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</si>
  <si>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</si>
  <si>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</si>
  <si>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</si>
  <si>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</si>
  <si>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</si>
  <si>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</si>
  <si>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</si>
  <si>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</si>
  <si>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</si>
  <si>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</si>
  <si>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</si>
  <si>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</si>
  <si>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</si>
  <si>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</si>
  <si>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</si>
  <si>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</si>
  <si>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</si>
  <si>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</si>
  <si>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</si>
  <si>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</si>
  <si>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</si>
  <si>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</si>
  <si>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</si>
  <si>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</si>
  <si>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</si>
  <si>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</si>
  <si>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</si>
  <si>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</si>
  <si>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</si>
  <si>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</si>
  <si>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</si>
  <si>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</si>
  <si>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</si>
  <si>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</si>
  <si>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</si>
  <si>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</si>
  <si>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</si>
  <si>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</si>
  <si>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</si>
  <si>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</si>
  <si>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</si>
  <si>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</si>
  <si>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</si>
  <si>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</si>
  <si>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</si>
  <si>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</si>
  <si>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</si>
  <si>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</si>
  <si>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</si>
  <si>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</si>
  <si>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</si>
  <si>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</si>
  <si>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</si>
  <si>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</si>
  <si>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</si>
  <si>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</si>
  <si>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</si>
  <si>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</si>
  <si>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</si>
  <si>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</si>
  <si>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</si>
  <si>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</si>
  <si>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</si>
  <si>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</si>
  <si>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</si>
  <si>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</si>
  <si>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</si>
  <si>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</si>
  <si>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</si>
  <si>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</si>
  <si>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</si>
  <si>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</si>
  <si>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</si>
  <si>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</si>
  <si>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</si>
  <si>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</si>
  <si>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</si>
  <si>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</si>
  <si>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</si>
  <si>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</si>
  <si>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</si>
  <si>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</si>
  <si>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</si>
  <si>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</si>
  <si>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</si>
  <si>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</si>
  <si>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</si>
  <si>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</si>
  <si>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</si>
  <si>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</si>
  <si>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</si>
  <si>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</si>
  <si>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</si>
  <si>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</si>
  <si>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</si>
  <si>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</si>
  <si>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</si>
  <si>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</si>
  <si>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</si>
  <si>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</si>
  <si>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</si>
  <si>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</si>
  <si>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</si>
  <si>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</si>
  <si>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</si>
  <si>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</si>
  <si>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</si>
  <si>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</si>
  <si>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</si>
  <si>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</si>
  <si>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</si>
  <si>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</si>
  <si>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</si>
  <si>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</si>
  <si>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</si>
  <si>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</si>
  <si>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</si>
  <si>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</si>
  <si>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</si>
  <si>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</si>
  <si>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</si>
  <si>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</si>
  <si>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</si>
  <si>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</si>
  <si>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</si>
  <si>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</si>
  <si>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</si>
  <si>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</si>
  <si>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</si>
  <si>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</si>
  <si>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</si>
  <si>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</si>
  <si>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</si>
  <si>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</si>
  <si>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</si>
  <si>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</si>
  <si>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</si>
  <si>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</si>
  <si>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</si>
  <si>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</si>
  <si>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</si>
  <si>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</si>
  <si>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</si>
  <si>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</si>
  <si>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</si>
  <si>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</si>
  <si>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</si>
  <si>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</si>
  <si>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</si>
  <si>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</si>
  <si>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</si>
  <si>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</si>
  <si>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</si>
  <si>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</si>
  <si>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</si>
  <si>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</si>
  <si>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</si>
  <si>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</si>
  <si>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</si>
  <si>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</si>
  <si>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</si>
  <si>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</si>
  <si>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</si>
  <si>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</si>
  <si>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</si>
  <si>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</si>
  <si>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</si>
  <si>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</si>
  <si>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</si>
  <si>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</si>
  <si>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</si>
  <si>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</si>
  <si>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</si>
  <si>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</si>
  <si>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</si>
  <si>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</si>
  <si>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</si>
  <si>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</si>
  <si>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</si>
  <si>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</si>
  <si>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</si>
  <si>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</si>
  <si>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</si>
  <si>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</si>
  <si>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</si>
  <si>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</si>
  <si>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</si>
  <si>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</si>
  <si>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</si>
  <si>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</si>
  <si>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</si>
  <si>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</si>
  <si>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</si>
  <si>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</si>
  <si>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</si>
  <si>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</si>
  <si>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</si>
  <si>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</si>
  <si>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</si>
  <si>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</si>
  <si>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</si>
  <si>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</si>
  <si>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</si>
  <si>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</si>
  <si>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</si>
  <si>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</si>
  <si>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</si>
  <si>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</si>
  <si>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</si>
  <si>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</si>
  <si>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</si>
  <si>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</si>
  <si>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</si>
  <si>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</si>
  <si>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</si>
  <si>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</si>
  <si>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</si>
  <si>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</si>
  <si>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</si>
  <si>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</si>
  <si>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</si>
  <si>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</si>
  <si>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</si>
  <si>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</si>
  <si>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</si>
  <si>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</si>
  <si>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</si>
  <si>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</si>
  <si>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</si>
  <si>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</si>
  <si>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</si>
  <si>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</si>
  <si>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</si>
  <si>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</si>
  <si>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</si>
  <si>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</si>
  <si>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</si>
  <si>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</si>
  <si>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</si>
  <si>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</si>
  <si>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</si>
  <si>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</si>
  <si>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</si>
  <si>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</si>
  <si>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</si>
  <si>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</si>
  <si>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</si>
  <si>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</si>
  <si>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</si>
  <si>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</si>
  <si>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</si>
  <si>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</si>
  <si>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</si>
  <si>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</si>
  <si>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</si>
  <si>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</si>
  <si>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</si>
  <si>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</si>
  <si>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</si>
  <si>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</si>
  <si>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</si>
  <si>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</si>
  <si>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</si>
  <si>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</si>
  <si>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</si>
  <si>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</si>
  <si>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</si>
  <si>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</si>
  <si>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</si>
  <si>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</si>
  <si>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</si>
  <si>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</si>
  <si>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</si>
  <si>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</si>
  <si>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</si>
  <si>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</si>
  <si>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</si>
  <si>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</si>
  <si>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</si>
  <si>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</si>
  <si>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</si>
  <si>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</si>
  <si>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</si>
  <si>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</si>
  <si>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</si>
  <si>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</si>
  <si>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</si>
  <si>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</si>
  <si>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</si>
  <si>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</si>
  <si>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</si>
  <si>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</si>
  <si>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</si>
  <si>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</si>
  <si>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</si>
  <si>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</si>
  <si>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</si>
  <si>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</si>
  <si>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</si>
  <si>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</si>
  <si>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</si>
  <si>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</si>
  <si>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</si>
  <si>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</si>
  <si>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</si>
  <si>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</si>
  <si>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</si>
  <si>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</si>
  <si>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</si>
  <si>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</si>
  <si>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</si>
  <si>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</si>
  <si>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</si>
  <si>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</si>
  <si>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</si>
  <si>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</si>
  <si>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</si>
  <si>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</si>
  <si>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</si>
  <si>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</si>
  <si>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</si>
  <si>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</si>
  <si>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</si>
  <si>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</si>
  <si>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</si>
  <si>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</si>
  <si>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</si>
  <si>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</si>
  <si>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</si>
  <si>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</si>
  <si>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</si>
  <si>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</si>
  <si>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</si>
  <si>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</si>
  <si>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</si>
  <si>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</si>
  <si>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</si>
  <si>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</si>
  <si>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</si>
  <si>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</si>
  <si>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</si>
  <si>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</si>
  <si>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</si>
  <si>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</si>
  <si>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</si>
  <si>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</si>
  <si>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</si>
  <si>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</si>
  <si>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</si>
  <si>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</si>
  <si>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</si>
  <si>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</si>
  <si>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</si>
  <si>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</si>
  <si>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</si>
  <si>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</si>
  <si>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</si>
  <si>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</si>
  <si>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</si>
  <si>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</si>
  <si>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</si>
  <si>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</si>
  <si>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</si>
  <si>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</si>
  <si>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</si>
  <si>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</si>
  <si>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</si>
  <si>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</si>
  <si>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</si>
  <si>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</si>
  <si>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</si>
  <si>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</si>
  <si>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</si>
  <si>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</si>
  <si>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</si>
  <si>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</si>
  <si>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</si>
  <si>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</si>
  <si>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</si>
  <si>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</si>
  <si>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</si>
  <si>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</si>
  <si>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</si>
  <si>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</si>
  <si>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</si>
  <si>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</si>
  <si>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</si>
  <si>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</si>
  <si>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</si>
  <si>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</si>
  <si>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</si>
  <si>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</si>
  <si>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</si>
  <si>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</si>
  <si>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</si>
  <si>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</si>
  <si>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</si>
  <si>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</si>
  <si>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</si>
  <si>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</si>
  <si>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</si>
  <si>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</si>
  <si>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</si>
  <si>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</si>
  <si>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</si>
  <si>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</si>
  <si>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</si>
  <si>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</si>
  <si>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</si>
  <si>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</si>
  <si>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</si>
  <si>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</si>
  <si>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</si>
  <si>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</si>
  <si>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</si>
  <si>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</si>
  <si>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</si>
  <si>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</si>
  <si>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</si>
  <si>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</si>
  <si>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</si>
  <si>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</si>
  <si>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</si>
  <si>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</si>
  <si>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</si>
  <si>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</si>
  <si>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</si>
  <si>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</si>
  <si>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</si>
  <si>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</si>
  <si>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</si>
  <si>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</si>
  <si>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</si>
  <si>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</si>
  <si>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</si>
  <si>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</si>
  <si>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</si>
  <si>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</si>
  <si>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</si>
  <si>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</si>
  <si>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</si>
  <si>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</si>
  <si>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</si>
  <si>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</si>
  <si>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</si>
  <si>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</si>
  <si>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</si>
  <si>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</si>
  <si>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</si>
  <si>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</si>
  <si>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</si>
  <si>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</si>
  <si>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</si>
  <si>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</si>
  <si>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</si>
  <si>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</si>
  <si>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</si>
  <si>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</si>
  <si>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</si>
  <si>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</si>
  <si>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</si>
  <si>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</si>
  <si>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</si>
  <si>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</si>
  <si>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</si>
  <si>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</si>
  <si>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</si>
  <si>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</si>
  <si>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</si>
  <si>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</si>
  <si>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</si>
  <si>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</si>
  <si>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</si>
  <si>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</si>
  <si>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</si>
  <si>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</si>
  <si>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</si>
  <si>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</si>
  <si>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</si>
  <si>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</si>
  <si>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</si>
  <si>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</si>
  <si>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</si>
  <si>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</si>
  <si>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</si>
  <si>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</si>
  <si>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</si>
  <si>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</si>
  <si>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</si>
  <si>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</si>
  <si>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</si>
  <si>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</si>
  <si>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</si>
  <si>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</si>
  <si>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</si>
  <si>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</si>
  <si>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</si>
  <si>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</si>
  <si>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</si>
  <si>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</si>
  <si>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</si>
  <si>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</si>
  <si>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</si>
  <si>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</si>
  <si>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</si>
  <si>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</si>
  <si>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</si>
  <si>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</si>
  <si>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</si>
  <si>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</si>
  <si>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</si>
  <si>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</si>
  <si>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</si>
  <si>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</si>
  <si>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</si>
  <si>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</si>
  <si>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</si>
  <si>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</si>
  <si>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</si>
  <si>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</si>
  <si>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</si>
  <si>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</si>
  <si>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</si>
  <si>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</si>
  <si>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</si>
  <si>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</si>
  <si>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</si>
  <si>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</si>
  <si>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</si>
  <si>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</si>
  <si>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</si>
  <si>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</si>
  <si>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</si>
  <si>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</si>
  <si>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</si>
  <si>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</si>
  <si>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</si>
  <si>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</si>
  <si>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</si>
  <si>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</si>
  <si>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</si>
  <si>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</si>
  <si>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</si>
  <si>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</si>
  <si>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</si>
  <si>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</si>
  <si>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</si>
  <si>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</si>
  <si>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</si>
  <si>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</si>
  <si>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</si>
  <si>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</si>
  <si>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</si>
  <si>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</si>
  <si>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</si>
  <si>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</si>
  <si>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</si>
  <si>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</si>
  <si>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</si>
  <si>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</si>
  <si>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</si>
  <si>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</si>
  <si>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</si>
  <si>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</si>
  <si>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</si>
  <si>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</si>
  <si>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</si>
  <si>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</si>
  <si>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</si>
  <si>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</si>
  <si>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</si>
  <si>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</si>
  <si>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</si>
  <si>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</si>
  <si>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</si>
  <si>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</si>
  <si>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</si>
  <si>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</si>
  <si>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</si>
  <si>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</si>
  <si>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</si>
  <si>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</si>
  <si>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</si>
  <si>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</si>
  <si>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</si>
  <si>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</si>
  <si>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</si>
  <si>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</si>
  <si>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</si>
  <si>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</si>
  <si>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</si>
  <si>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</si>
  <si>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</si>
  <si>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</si>
  <si>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</si>
  <si>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</si>
  <si>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</si>
  <si>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</si>
  <si>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</si>
  <si>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</si>
  <si>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</si>
  <si>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</si>
  <si>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</si>
  <si>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</si>
  <si>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</si>
  <si>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</si>
  <si>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</si>
  <si>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</si>
  <si>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</si>
  <si>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</si>
  <si>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</si>
  <si>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</si>
  <si>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</si>
  <si>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</si>
  <si>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</si>
  <si>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</si>
  <si>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</si>
  <si>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</si>
  <si>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</si>
  <si>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</si>
  <si>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</si>
  <si>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</si>
  <si>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</si>
  <si>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</si>
  <si>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</si>
  <si>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</si>
  <si>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</si>
  <si>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</si>
  <si>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</si>
  <si>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</si>
  <si>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</si>
  <si>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</si>
  <si>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</si>
  <si>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</si>
  <si>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</si>
  <si>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</si>
  <si>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</si>
  <si>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</si>
  <si>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</si>
  <si>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</si>
  <si>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</si>
  <si>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</si>
  <si>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</si>
  <si>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</si>
  <si>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</si>
  <si>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</si>
  <si>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</si>
  <si>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</si>
  <si>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</si>
  <si>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</si>
  <si>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</si>
  <si>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</si>
  <si>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</si>
  <si>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</si>
  <si>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</si>
  <si>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</si>
  <si>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</si>
  <si>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</si>
  <si>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</si>
  <si>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</si>
  <si>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</si>
  <si>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</si>
  <si>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</si>
  <si>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</si>
  <si>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</si>
  <si>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</si>
  <si>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</si>
  <si>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</si>
  <si>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</si>
  <si>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</si>
  <si>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</si>
  <si>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</si>
  <si>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</si>
  <si>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</si>
  <si>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</si>
  <si>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</si>
  <si>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</si>
  <si>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</si>
  <si>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</si>
  <si>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</si>
  <si>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</si>
  <si>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</si>
  <si>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</si>
  <si>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</si>
  <si>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</si>
  <si>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</si>
  <si>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</si>
  <si>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</si>
  <si>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</si>
  <si>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</si>
  <si>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</si>
  <si>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</si>
  <si>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</si>
  <si>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</si>
  <si>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</si>
  <si>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</si>
  <si>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</si>
  <si>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</si>
  <si>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</si>
  <si>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</si>
  <si>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</si>
  <si>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</si>
  <si>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</si>
  <si>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</si>
  <si>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</si>
  <si>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</si>
  <si>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</si>
  <si>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</si>
  <si>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</si>
  <si>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</si>
  <si>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</si>
  <si>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</si>
  <si>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</si>
  <si>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</si>
  <si>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</si>
  <si>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</si>
  <si>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</si>
  <si>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</si>
  <si>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</si>
  <si>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</si>
  <si>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</si>
  <si>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</si>
  <si>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</si>
  <si>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</si>
  <si>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</si>
  <si>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</si>
  <si>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</si>
  <si>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</si>
  <si>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</si>
  <si>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</si>
  <si>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</si>
  <si>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</si>
  <si>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</si>
  <si>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</si>
  <si>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</si>
  <si>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</si>
  <si>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</si>
  <si>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</si>
  <si>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</si>
  <si>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</si>
  <si>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</si>
  <si>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</si>
  <si>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</si>
  <si>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</si>
  <si>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</si>
  <si>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</si>
  <si>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</si>
  <si>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</si>
  <si>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</si>
  <si>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</si>
  <si>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</si>
  <si>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</si>
  <si>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</si>
  <si>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</si>
  <si>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</si>
  <si>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</si>
  <si>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</si>
  <si>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</si>
  <si>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</si>
  <si>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</si>
  <si>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</si>
  <si>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</si>
  <si>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</si>
  <si>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</si>
  <si>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</si>
  <si>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</si>
  <si>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</si>
  <si>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</si>
  <si>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</si>
  <si>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</si>
  <si>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</si>
  <si>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</si>
  <si>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</si>
  <si>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</si>
  <si>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</si>
  <si>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</si>
  <si>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</si>
  <si>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</si>
  <si>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</si>
  <si>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</si>
  <si>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</si>
  <si>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</si>
  <si>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</si>
  <si>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</si>
  <si>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</si>
  <si>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</si>
  <si>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</si>
  <si>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</si>
  <si>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</si>
  <si>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</si>
  <si>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</si>
  <si>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</si>
  <si>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</si>
  <si>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</si>
  <si>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</si>
  <si>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</si>
  <si>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</si>
  <si>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</si>
  <si>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</si>
  <si>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</si>
  <si>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</si>
  <si>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</si>
  <si>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</si>
  <si>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</si>
  <si>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</si>
  <si>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</si>
  <si>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</si>
  <si>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</si>
  <si>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</si>
  <si>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</si>
  <si>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</si>
  <si>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</si>
  <si>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</si>
  <si>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</si>
  <si>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</si>
  <si>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</si>
  <si>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</si>
  <si>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</si>
  <si>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</si>
  <si>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</si>
  <si>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</si>
  <si>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</si>
  <si>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</si>
  <si>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</si>
  <si>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</si>
  <si>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</si>
  <si>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</si>
  <si>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</si>
  <si>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</si>
  <si>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</si>
  <si>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</si>
  <si>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</si>
  <si>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</si>
  <si>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</si>
  <si>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</si>
  <si>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</si>
  <si>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</si>
  <si>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</si>
  <si>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</si>
  <si>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</si>
  <si>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</si>
  <si>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</si>
  <si>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</si>
  <si>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</si>
  <si>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</si>
  <si>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</si>
  <si>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</si>
  <si>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</si>
  <si>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</si>
  <si>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</si>
  <si>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</si>
  <si>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</si>
  <si>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</si>
  <si>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</si>
  <si>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</si>
  <si>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</si>
  <si>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</si>
  <si>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</si>
  <si>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</si>
  <si>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</si>
  <si>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</si>
  <si>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</si>
  <si>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</si>
  <si>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</si>
  <si>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</si>
  <si>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</si>
  <si>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</si>
  <si>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</si>
  <si>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</si>
  <si>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</si>
  <si>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</si>
  <si>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</si>
  <si>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</si>
  <si>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</si>
  <si>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</si>
  <si>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</si>
  <si>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</si>
  <si>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</si>
  <si>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</si>
  <si>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</si>
  <si>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</si>
  <si>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</si>
  <si>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</si>
  <si>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</si>
  <si>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</si>
  <si>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</si>
  <si>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</si>
  <si>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</si>
  <si>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</si>
  <si>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</si>
  <si>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</si>
  <si>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</si>
  <si>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</si>
  <si>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</si>
  <si>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</si>
  <si>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</si>
  <si>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</si>
  <si>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</si>
  <si>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</si>
  <si>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</si>
  <si>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</si>
  <si>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</si>
  <si>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</si>
  <si>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</si>
  <si>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</si>
  <si>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</si>
  <si>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</si>
  <si>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</si>
  <si>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</si>
  <si>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</si>
  <si>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</si>
  <si>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</si>
  <si>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</si>
  <si>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</si>
  <si>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</si>
  <si>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</si>
  <si>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</si>
  <si>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</si>
  <si>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</si>
  <si>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</si>
  <si>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</si>
  <si>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</si>
  <si>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</si>
  <si>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</si>
  <si>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</si>
  <si>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</si>
  <si>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</si>
  <si>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</si>
  <si>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</si>
  <si>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</si>
  <si>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</si>
  <si>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</si>
  <si>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</si>
  <si>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</si>
  <si>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</si>
  <si>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</si>
  <si>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</si>
  <si>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</si>
  <si>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</si>
  <si>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</si>
  <si>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</si>
  <si>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</si>
  <si>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</si>
  <si>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</si>
  <si>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</si>
  <si>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</si>
  <si>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</si>
  <si>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</si>
  <si>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</si>
  <si>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</si>
  <si>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</si>
  <si>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</si>
  <si>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</si>
  <si>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</si>
  <si>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</si>
  <si>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</si>
  <si>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</si>
  <si>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</si>
  <si>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</si>
  <si>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</si>
  <si>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</si>
  <si>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</si>
  <si>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</si>
  <si>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</si>
  <si>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</si>
  <si>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</si>
  <si>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</si>
  <si>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</si>
  <si>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</si>
  <si>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</si>
  <si>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</si>
  <si>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</si>
  <si>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</si>
  <si>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</si>
  <si>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</si>
  <si>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</si>
  <si>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</si>
  <si>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</si>
  <si>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</si>
  <si>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</si>
  <si>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</si>
  <si>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</si>
  <si>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</si>
  <si>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</si>
  <si>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</si>
  <si>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</si>
  <si>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</si>
  <si>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</si>
  <si>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</si>
  <si>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</si>
  <si>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</si>
  <si>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</si>
  <si>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</si>
  <si>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</si>
  <si>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</si>
  <si>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</si>
  <si>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</si>
  <si>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</si>
  <si>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</si>
  <si>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</si>
  <si>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</si>
  <si>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</si>
  <si>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</si>
  <si>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</si>
  <si>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</si>
  <si>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</si>
  <si>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</si>
  <si>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</si>
  <si>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</si>
  <si>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</si>
  <si>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</si>
  <si>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</si>
  <si>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</si>
  <si>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</si>
  <si>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</si>
  <si>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</si>
  <si>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</si>
  <si>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</si>
  <si>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</si>
  <si>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</si>
  <si>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</si>
  <si>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</si>
  <si>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</si>
  <si>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</si>
  <si>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</si>
  <si>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</si>
  <si>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</si>
  <si>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</si>
  <si>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</si>
  <si>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</si>
  <si>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</si>
  <si>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</si>
  <si>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</si>
  <si>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</si>
  <si>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</si>
  <si>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</si>
  <si>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</si>
  <si>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</si>
  <si>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</si>
  <si>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</si>
  <si>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</si>
  <si>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</si>
  <si>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</si>
  <si>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</si>
  <si>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</si>
  <si>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</si>
  <si>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</si>
  <si>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</si>
  <si>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</si>
  <si>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</si>
  <si>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</si>
  <si>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</si>
  <si>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</si>
  <si>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</si>
  <si>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</si>
  <si>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</si>
  <si>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</si>
  <si>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</si>
  <si>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</si>
  <si>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</si>
  <si>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</si>
  <si>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</si>
  <si>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</si>
  <si>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</si>
  <si>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</si>
  <si>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</si>
  <si>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</si>
  <si>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</si>
  <si>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</si>
  <si>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</si>
  <si>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</si>
  <si>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</si>
  <si>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</si>
  <si>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</si>
  <si>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</si>
  <si>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</si>
  <si>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</si>
  <si>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</si>
  <si>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</si>
  <si>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</si>
  <si>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</si>
  <si>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</si>
  <si>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</si>
  <si>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</si>
  <si>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</si>
  <si>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</si>
  <si>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</si>
  <si>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</si>
  <si>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</si>
  <si>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</si>
  <si>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</si>
  <si>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</si>
  <si>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</si>
  <si>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</si>
  <si>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</si>
  <si>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</si>
  <si>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</si>
  <si>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</si>
  <si>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</si>
  <si>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</si>
  <si>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</si>
  <si>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</si>
  <si>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</si>
  <si>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</si>
  <si>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</si>
  <si>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</si>
  <si>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</si>
  <si>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</si>
  <si>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</si>
  <si>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</si>
  <si>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</si>
  <si>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</si>
  <si>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</si>
  <si>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</si>
  <si>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</si>
  <si>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</si>
  <si>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</si>
  <si>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</si>
  <si>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</si>
  <si>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</si>
  <si>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</si>
  <si>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</si>
  <si>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</si>
  <si>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</si>
  <si>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</si>
  <si>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</si>
  <si>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</si>
  <si>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</si>
  <si>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</si>
  <si>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</si>
  <si>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</si>
  <si>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</si>
  <si>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</si>
  <si>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</si>
  <si>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</si>
  <si>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</si>
  <si>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</si>
  <si>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</si>
  <si>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</si>
  <si>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</si>
  <si>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</si>
  <si>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</si>
  <si>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</si>
  <si>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</si>
  <si>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</si>
  <si>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</si>
  <si>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</si>
  <si>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</si>
  <si>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</si>
  <si>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</si>
  <si>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</si>
  <si>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</si>
  <si>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</si>
  <si>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</si>
  <si>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</si>
  <si>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</si>
  <si>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</si>
  <si>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</si>
  <si>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</si>
  <si>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</si>
  <si>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</si>
  <si>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</si>
  <si>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</si>
  <si>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</si>
  <si>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</si>
  <si>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</si>
  <si>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</si>
  <si>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</si>
  <si>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</si>
  <si>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</si>
  <si>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</si>
  <si>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</si>
  <si>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</si>
  <si>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</si>
  <si>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</si>
  <si>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</si>
  <si>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</si>
  <si>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</si>
  <si>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</si>
  <si>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</si>
  <si>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</si>
  <si>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</si>
  <si>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</si>
  <si>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</si>
  <si>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</si>
  <si>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</si>
  <si>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</si>
  <si>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</si>
  <si>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</si>
  <si>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</si>
  <si>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</si>
  <si>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</si>
  <si>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</si>
  <si>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</si>
  <si>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</si>
  <si>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</si>
  <si>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</si>
  <si>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</si>
  <si>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</si>
  <si>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</si>
  <si>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</si>
  <si>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</si>
  <si>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</si>
  <si>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</si>
  <si>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</si>
  <si>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</si>
  <si>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</si>
  <si>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</si>
  <si>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</si>
  <si>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</si>
  <si>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</si>
  <si>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</si>
  <si>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</si>
  <si>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</si>
  <si>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</si>
  <si>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</si>
  <si>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</si>
  <si>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</si>
  <si>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</si>
  <si>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</si>
  <si>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</si>
  <si>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</si>
  <si>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</si>
  <si>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</si>
  <si>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</si>
  <si>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</si>
  <si>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</si>
  <si>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</si>
  <si>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</si>
  <si>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</si>
  <si>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</si>
  <si>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</si>
  <si>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</si>
  <si>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</si>
  <si>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</si>
  <si>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</si>
  <si>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</si>
  <si>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</si>
  <si>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</si>
  <si>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</si>
  <si>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</si>
  <si>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</si>
  <si>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</si>
  <si>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</si>
  <si>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</si>
  <si>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</si>
  <si>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</si>
  <si>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</si>
  <si>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</si>
  <si>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</si>
  <si>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</si>
  <si>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</si>
  <si>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</si>
  <si>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</si>
  <si>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</si>
  <si>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</si>
  <si>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</si>
  <si>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</si>
  <si>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</si>
  <si>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</si>
  <si>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</si>
  <si>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</si>
  <si>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</si>
  <si>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</si>
  <si>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</si>
  <si>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</si>
  <si>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</si>
  <si>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</si>
  <si>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</si>
  <si>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</si>
  <si>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</si>
  <si>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</si>
  <si>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</si>
  <si>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</si>
  <si>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</si>
  <si>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</si>
  <si>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</si>
  <si>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</si>
  <si>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</si>
  <si>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</si>
  <si>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</si>
  <si>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</si>
  <si>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</si>
  <si>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</si>
  <si>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</si>
  <si>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</si>
  <si>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</si>
  <si>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</si>
  <si>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</si>
  <si>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</si>
  <si>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</si>
  <si>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</si>
  <si>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</si>
  <si>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</si>
  <si>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</si>
  <si>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</si>
  <si>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</si>
  <si>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</si>
  <si>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</si>
  <si>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</si>
  <si>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</si>
  <si>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</si>
  <si>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</si>
  <si>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</si>
  <si>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</si>
  <si>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</si>
  <si>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</si>
  <si>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</si>
  <si>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</si>
  <si>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</si>
  <si>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</si>
  <si>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</si>
  <si>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</si>
  <si>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</si>
  <si>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</si>
  <si>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</si>
  <si>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</si>
  <si>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</si>
  <si>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</si>
  <si>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</si>
  <si>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</si>
  <si>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</si>
  <si>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</si>
  <si>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</si>
  <si>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</si>
  <si>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</si>
  <si>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</si>
  <si>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</si>
  <si>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</si>
  <si>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</si>
  <si>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</si>
  <si>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</si>
  <si>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</si>
  <si>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</si>
  <si>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</si>
  <si>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</si>
  <si>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</si>
  <si>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</si>
  <si>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</si>
  <si>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</si>
  <si>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</si>
  <si>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</si>
  <si>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</si>
  <si>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</si>
  <si>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</si>
  <si>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</si>
  <si>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</si>
  <si>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</si>
  <si>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</si>
  <si>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</si>
  <si>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</si>
  <si>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</si>
  <si>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</si>
  <si>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</si>
  <si>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</si>
  <si>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</si>
  <si>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</si>
  <si>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</si>
  <si>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</si>
  <si>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</si>
  <si>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</si>
  <si>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</si>
  <si>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</si>
  <si>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</si>
  <si>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</si>
  <si>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</si>
  <si>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</si>
  <si>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</si>
  <si>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</si>
  <si>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</si>
  <si>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</si>
  <si>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</si>
  <si>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</si>
  <si>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</si>
  <si>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</si>
  <si>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</si>
  <si>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</si>
  <si>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</si>
  <si>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</si>
  <si>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</si>
  <si>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</si>
  <si>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</si>
  <si>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</si>
  <si>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</si>
  <si>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</si>
  <si>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</si>
  <si>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</si>
  <si>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</si>
  <si>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</si>
  <si>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</si>
  <si>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</si>
  <si>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</si>
  <si>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</si>
  <si>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</si>
  <si>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</si>
  <si>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</si>
  <si>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</si>
  <si>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</si>
  <si>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</si>
  <si>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</si>
  <si>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</si>
  <si>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</si>
  <si>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</si>
  <si>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</si>
  <si>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</si>
  <si>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</si>
  <si>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</si>
  <si>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</si>
  <si>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</si>
  <si>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</si>
  <si>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</si>
  <si>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</si>
  <si>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</si>
  <si>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</si>
  <si>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</si>
  <si>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</si>
  <si>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</si>
  <si>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</si>
  <si>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</si>
  <si>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</si>
  <si>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</si>
  <si>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</si>
  <si>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</si>
  <si>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</si>
  <si>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</si>
  <si>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</si>
  <si>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</si>
  <si>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</si>
  <si>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</si>
  <si>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</si>
  <si>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</si>
  <si>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</si>
  <si>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</si>
  <si>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</si>
  <si>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</si>
  <si>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</si>
  <si>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</si>
  <si>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</si>
  <si>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</si>
  <si>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</si>
  <si>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</si>
  <si>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</si>
  <si>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</si>
  <si>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</si>
  <si>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</si>
  <si>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</si>
  <si>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</si>
  <si>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</si>
  <si>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</si>
  <si>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</si>
  <si>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</si>
  <si>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</si>
  <si>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</si>
  <si>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</si>
  <si>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</si>
  <si>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</si>
  <si>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</si>
  <si>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</si>
  <si>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</si>
  <si>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</si>
  <si>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</si>
  <si>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</si>
  <si>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</si>
  <si>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</si>
  <si>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</si>
  <si>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</si>
  <si>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</si>
  <si>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</si>
  <si>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</si>
  <si>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</si>
  <si>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</si>
  <si>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</si>
  <si>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</si>
  <si>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</si>
  <si>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</si>
  <si>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</si>
  <si>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</si>
  <si>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</si>
  <si>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</si>
  <si>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</si>
  <si>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</si>
  <si>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</si>
  <si>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</si>
  <si>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</si>
  <si>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</si>
  <si>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</si>
  <si>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</si>
  <si>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</si>
  <si>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</si>
  <si>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</si>
  <si>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</si>
  <si>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</si>
  <si>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</si>
  <si>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</si>
  <si>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</si>
  <si>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</si>
  <si>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</si>
  <si>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</si>
  <si>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</si>
  <si>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</si>
  <si>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</si>
  <si>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</si>
  <si>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</si>
  <si>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</si>
  <si>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</si>
  <si>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</si>
  <si>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</si>
  <si>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</si>
  <si>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</si>
  <si>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</si>
  <si>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</si>
  <si>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</si>
  <si>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</si>
  <si>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</si>
  <si>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</si>
  <si>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</si>
  <si>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</si>
  <si>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</si>
  <si>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</si>
  <si>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</si>
  <si>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</si>
  <si>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</si>
  <si>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</si>
  <si>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</si>
  <si>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</si>
  <si>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</si>
  <si>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</si>
  <si>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</si>
  <si>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</si>
  <si>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</si>
  <si>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</si>
  <si>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</si>
  <si>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</si>
  <si>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</si>
  <si>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</si>
  <si>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</si>
  <si>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</si>
  <si>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</si>
  <si>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</si>
  <si>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</si>
  <si>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</si>
  <si>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</si>
  <si>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</si>
  <si>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</si>
  <si>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</si>
  <si>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</si>
  <si>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</si>
  <si>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</si>
  <si>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</si>
  <si>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</si>
  <si>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</si>
  <si>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</si>
  <si>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</si>
  <si>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</si>
  <si>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</si>
  <si>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</si>
  <si>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</si>
  <si>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</si>
  <si>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</si>
  <si>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</si>
  <si>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</si>
  <si>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</si>
  <si>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</si>
  <si>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</si>
  <si>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</si>
  <si>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</si>
  <si>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</si>
  <si>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</si>
  <si>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</si>
  <si>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</si>
  <si>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</si>
  <si>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</si>
  <si>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</si>
  <si>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</si>
  <si>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</si>
  <si>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</si>
  <si>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</si>
  <si>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</si>
  <si>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</si>
  <si>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</si>
  <si>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</si>
  <si>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</si>
  <si>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</si>
  <si>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</si>
  <si>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</si>
  <si>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</si>
  <si>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</si>
  <si>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</si>
  <si>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</si>
  <si>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</si>
  <si>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</si>
  <si>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</si>
  <si>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</si>
  <si>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</si>
  <si>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</si>
  <si>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</si>
  <si>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</si>
  <si>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</si>
  <si>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</si>
  <si>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</si>
  <si>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</si>
  <si>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</si>
  <si>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</si>
  <si>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</si>
  <si>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</si>
  <si>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</si>
  <si>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</si>
  <si>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</si>
  <si>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</si>
  <si>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</si>
  <si>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</si>
  <si>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</si>
  <si>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</si>
  <si>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</si>
  <si>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</si>
  <si>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</si>
  <si>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</si>
  <si>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</si>
  <si>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</si>
  <si>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</si>
  <si>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</si>
  <si>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</si>
  <si>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</si>
  <si>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</si>
  <si>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</si>
  <si>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</si>
  <si>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</si>
  <si>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</si>
  <si>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</si>
  <si>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</si>
  <si>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</si>
  <si>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</si>
  <si>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</si>
  <si>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</si>
  <si>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</si>
  <si>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</si>
  <si>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</si>
  <si>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</si>
  <si>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</si>
  <si>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</si>
  <si>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</si>
  <si>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</si>
  <si>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</si>
  <si>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</si>
  <si>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</si>
  <si>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</si>
  <si>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</si>
  <si>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</si>
  <si>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</si>
  <si>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</si>
  <si>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</si>
  <si>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</si>
  <si>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</si>
  <si>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</si>
  <si>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</si>
  <si>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</si>
  <si>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</si>
  <si>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</si>
  <si>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</si>
  <si>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</si>
  <si>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</si>
  <si>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</si>
  <si>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</si>
  <si>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</si>
  <si>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</si>
  <si>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</si>
  <si>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</si>
  <si>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</si>
  <si>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</si>
  <si>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</si>
  <si>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</si>
  <si>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</si>
  <si>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</si>
  <si>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</si>
  <si>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</si>
  <si>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</si>
  <si>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</si>
  <si>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</si>
  <si>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</si>
  <si>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</si>
  <si>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</si>
  <si>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</si>
  <si>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</si>
  <si>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</si>
  <si>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</si>
  <si>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</si>
  <si>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</si>
  <si>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</si>
  <si>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</si>
  <si>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</si>
  <si>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</si>
  <si>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</si>
  <si>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</si>
  <si>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</si>
  <si>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</si>
  <si>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</si>
  <si>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</si>
  <si>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</si>
  <si>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</si>
  <si>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</si>
  <si>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</si>
  <si>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</si>
  <si>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</si>
  <si>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</si>
  <si>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</si>
  <si>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</si>
  <si>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</si>
  <si>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</si>
  <si>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</si>
  <si>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</si>
  <si>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</si>
  <si>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</si>
  <si>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</si>
  <si>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</si>
  <si>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</si>
  <si>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</si>
  <si>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</si>
  <si>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</si>
  <si>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</si>
  <si>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</si>
  <si>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</si>
  <si>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</si>
  <si>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</si>
  <si>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</si>
  <si>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</si>
  <si>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</si>
  <si>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</si>
  <si>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</si>
  <si>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</si>
  <si>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</si>
  <si>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</si>
  <si>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</si>
  <si>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</si>
  <si>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</si>
  <si>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</si>
  <si>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</si>
  <si>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</si>
  <si>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</si>
  <si>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</si>
  <si>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</si>
  <si>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</si>
  <si>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</si>
  <si>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</si>
  <si>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</si>
  <si>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</si>
  <si>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</si>
  <si>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</si>
  <si>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</si>
  <si>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</si>
  <si>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</si>
  <si>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</si>
  <si>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</si>
  <si>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</si>
  <si>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</si>
  <si>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</si>
  <si>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</si>
  <si>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</si>
  <si>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</si>
  <si>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</si>
  <si>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</si>
  <si>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</si>
  <si>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</si>
  <si>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</si>
  <si>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</si>
  <si>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</si>
  <si>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</si>
  <si>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</si>
  <si>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</si>
  <si>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</si>
  <si>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</si>
  <si>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</si>
  <si>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</si>
  <si>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</si>
  <si>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</si>
  <si>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</si>
  <si>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</si>
  <si>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</si>
  <si>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</si>
  <si>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</si>
  <si>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</si>
  <si>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</si>
  <si>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</si>
  <si>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</si>
  <si>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</si>
  <si>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</si>
  <si>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</si>
  <si>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</si>
  <si>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</si>
  <si>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</si>
  <si>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</si>
  <si>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</si>
  <si>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</si>
  <si>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</si>
  <si>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</si>
  <si>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</si>
  <si>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</si>
  <si>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</si>
  <si>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</si>
  <si>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</si>
  <si>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</si>
  <si>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</si>
  <si>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</si>
  <si>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</si>
  <si>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</si>
  <si>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</si>
  <si>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</si>
  <si>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</si>
  <si>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</si>
  <si>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</si>
  <si>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</si>
  <si>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</si>
  <si>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</si>
  <si>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</si>
  <si>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</si>
  <si>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</si>
  <si>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</si>
  <si>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</si>
  <si>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</si>
  <si>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</si>
  <si>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</si>
  <si>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</si>
  <si>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</si>
  <si>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</si>
  <si>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</si>
  <si>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</si>
  <si>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</si>
  <si>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</si>
  <si>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</si>
  <si>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</si>
  <si>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</si>
  <si>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</si>
  <si>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</si>
  <si>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</si>
  <si>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</si>
  <si>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</si>
  <si>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</si>
  <si>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</si>
  <si>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</si>
  <si>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</si>
  <si>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</si>
  <si>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</si>
  <si>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</si>
  <si>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</si>
  <si>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</si>
  <si>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</si>
  <si>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</si>
  <si>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</si>
  <si>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</si>
  <si>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</si>
  <si>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</si>
  <si>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</si>
  <si>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</si>
  <si>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</si>
  <si>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</si>
  <si>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</si>
  <si>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</si>
  <si>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</si>
  <si>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</si>
  <si>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</si>
  <si>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</si>
  <si>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</si>
  <si>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</si>
  <si>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</si>
  <si>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</si>
  <si>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</si>
  <si>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</si>
  <si>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</si>
  <si>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</si>
  <si>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</si>
  <si>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</si>
  <si>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</si>
  <si>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</si>
  <si>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</si>
  <si>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</si>
  <si>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</si>
  <si>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</si>
  <si>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</si>
  <si>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</si>
  <si>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</si>
  <si>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</si>
  <si>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</si>
  <si>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</si>
  <si>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</si>
  <si>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</si>
  <si>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</si>
  <si>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</si>
  <si>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</si>
  <si>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</si>
  <si>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</si>
  <si>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</si>
  <si>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</si>
  <si>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</si>
  <si>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</si>
  <si>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</si>
  <si>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</si>
  <si>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</si>
  <si>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</si>
  <si>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</si>
  <si>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</si>
  <si>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</si>
  <si>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</si>
  <si>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</si>
  <si>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</si>
  <si>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</si>
  <si>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</si>
  <si>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</si>
  <si>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</si>
  <si>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</si>
  <si>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</si>
  <si>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</si>
  <si>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</si>
  <si>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</si>
  <si>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</si>
  <si>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</si>
  <si>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</si>
  <si>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</si>
  <si>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</si>
  <si>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</si>
  <si>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</si>
  <si>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</si>
  <si>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</si>
  <si>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</si>
  <si>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</si>
  <si>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</si>
  <si>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</si>
  <si>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</si>
  <si>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</si>
  <si>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</si>
  <si>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</si>
  <si>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</si>
  <si>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</si>
  <si>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</si>
  <si>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</si>
  <si>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</si>
  <si>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</si>
  <si>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</si>
  <si>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</si>
  <si>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</si>
  <si>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</si>
  <si>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</si>
  <si>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</si>
  <si>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</si>
  <si>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</si>
  <si>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</si>
  <si>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</si>
  <si>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</si>
  <si>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</si>
  <si>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</si>
  <si>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</si>
  <si>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</si>
  <si>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</si>
  <si>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</si>
  <si>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</si>
  <si>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</si>
  <si>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</si>
  <si>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</si>
  <si>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</si>
  <si>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</si>
  <si>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</si>
  <si>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</si>
  <si>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</si>
  <si>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</si>
  <si>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</si>
  <si>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</si>
  <si>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</si>
  <si>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</si>
  <si>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</si>
  <si>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</si>
  <si>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</si>
  <si>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</si>
  <si>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</si>
  <si>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</si>
  <si>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</si>
  <si>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</si>
  <si>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</si>
  <si>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</si>
  <si>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</si>
  <si>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</si>
  <si>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</si>
  <si>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</si>
  <si>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</si>
  <si>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</si>
  <si>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</si>
  <si>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</si>
  <si>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</si>
  <si>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</si>
  <si>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</si>
  <si>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</si>
  <si>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</si>
  <si>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</si>
  <si>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</si>
  <si>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</si>
  <si>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</si>
  <si>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</si>
  <si>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</si>
  <si>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</si>
  <si>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</si>
  <si>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</si>
  <si>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</si>
  <si>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</si>
  <si>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</si>
  <si>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</si>
  <si>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</si>
  <si>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</si>
  <si>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</si>
  <si>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</si>
  <si>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</si>
  <si>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</si>
  <si>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</si>
  <si>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</si>
  <si>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</si>
  <si>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</si>
  <si>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</si>
  <si>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</si>
  <si>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</si>
  <si>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</si>
  <si>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</si>
  <si>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</si>
  <si>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</si>
  <si>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</si>
  <si>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</si>
  <si>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</si>
  <si>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</si>
  <si>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</si>
  <si>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</si>
  <si>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</si>
  <si>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</si>
  <si>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</si>
  <si>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</si>
  <si>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</si>
  <si>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</si>
  <si>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</si>
  <si>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</si>
  <si>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</si>
  <si>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</si>
  <si>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</si>
  <si>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</si>
  <si>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</si>
  <si>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</si>
  <si>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</si>
  <si>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</si>
  <si>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</si>
  <si>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</si>
  <si>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</si>
  <si>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</si>
  <si>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</si>
  <si>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</si>
  <si>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</si>
  <si>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</si>
  <si>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</si>
  <si>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</si>
  <si>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</si>
  <si>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</si>
  <si>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</si>
  <si>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</si>
  <si>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</si>
  <si>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</si>
  <si>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</si>
  <si>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</si>
  <si>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</si>
  <si>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</si>
  <si>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</si>
  <si>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</si>
  <si>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</si>
  <si>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</si>
  <si>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</si>
  <si>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</si>
  <si>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</si>
  <si>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</si>
  <si>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</si>
  <si>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</si>
  <si>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</si>
  <si>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</si>
  <si>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</si>
  <si>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</si>
  <si>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</si>
  <si>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</si>
  <si>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</si>
  <si>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</si>
  <si>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</si>
  <si>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</si>
  <si>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</si>
  <si>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</si>
  <si>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</si>
  <si>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</si>
  <si>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</si>
  <si>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</si>
  <si>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</si>
  <si>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</si>
  <si>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</si>
  <si>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</si>
  <si>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</si>
  <si>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</si>
  <si>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</si>
  <si>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</si>
  <si>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</si>
  <si>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</si>
  <si>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</si>
  <si>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</si>
  <si>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</si>
  <si>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</si>
  <si>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</si>
  <si>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</si>
  <si>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</si>
  <si>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</si>
  <si>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</si>
  <si>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</si>
  <si>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</si>
  <si>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</si>
  <si>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</si>
  <si>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</si>
  <si>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</si>
  <si>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</si>
  <si>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</si>
  <si>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</si>
  <si>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</si>
  <si>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</si>
  <si>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</si>
  <si>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</si>
  <si>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</si>
  <si>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</si>
  <si>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</si>
  <si>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</si>
  <si>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</si>
  <si>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</si>
  <si>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</si>
  <si>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</si>
  <si>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</si>
  <si>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</si>
  <si>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</si>
  <si>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</si>
  <si>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</si>
  <si>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</si>
  <si>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</si>
  <si>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</si>
  <si>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</si>
  <si>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</si>
  <si>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</si>
  <si>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</si>
  <si>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</si>
  <si>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</si>
  <si>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</si>
  <si>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</si>
  <si>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</si>
  <si>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</si>
  <si>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</si>
  <si>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</si>
  <si>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</si>
  <si>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</si>
  <si>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</si>
  <si>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</si>
  <si>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</si>
  <si>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</si>
  <si>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</si>
  <si>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</si>
  <si>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</si>
  <si>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</si>
  <si>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</si>
  <si>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</si>
  <si>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</si>
  <si>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</si>
  <si>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</si>
  <si>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</si>
  <si>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</si>
  <si>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</si>
  <si>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</si>
  <si>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</si>
  <si>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</si>
  <si>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</si>
  <si>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</si>
  <si>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</si>
  <si>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</si>
  <si>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</si>
  <si>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</si>
  <si>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</si>
  <si>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</si>
  <si>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</si>
  <si>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</si>
  <si>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</si>
  <si>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</si>
  <si>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</si>
  <si>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</si>
  <si>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</si>
  <si>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</si>
  <si>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</si>
  <si>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</si>
  <si>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</si>
  <si>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</si>
  <si>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</si>
  <si>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</si>
  <si>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</si>
  <si>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</si>
  <si>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</si>
  <si>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</si>
  <si>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</si>
  <si>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</si>
  <si>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</si>
  <si>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</si>
  <si>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</si>
  <si>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</si>
  <si>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</si>
  <si>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</si>
  <si>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</si>
  <si>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</si>
  <si>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</si>
  <si>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</si>
  <si>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</si>
  <si>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</si>
  <si>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</si>
  <si>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</si>
  <si>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</si>
  <si>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</si>
  <si>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</si>
  <si>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</si>
  <si>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</si>
  <si>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</si>
  <si>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</si>
  <si>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</si>
  <si>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</si>
  <si>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</si>
  <si>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</si>
  <si>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</si>
  <si>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</si>
  <si>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</si>
  <si>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</si>
  <si>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</si>
  <si>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</si>
  <si>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</si>
  <si>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</si>
  <si>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</si>
  <si>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</si>
  <si>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</si>
  <si>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</si>
  <si>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</si>
  <si>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</si>
  <si>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</si>
  <si>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</si>
  <si>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</si>
  <si>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</si>
  <si>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</si>
  <si>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</si>
  <si>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</si>
  <si>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</si>
  <si>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</si>
  <si>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</si>
  <si>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</si>
  <si>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</si>
  <si>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</si>
  <si>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</si>
  <si>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</si>
  <si>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</si>
  <si>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</si>
  <si>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</si>
  <si>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</si>
  <si>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</si>
  <si>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</si>
  <si>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</si>
  <si>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</si>
  <si>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</si>
  <si>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</si>
  <si>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</si>
  <si>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</si>
  <si>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</si>
  <si>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</si>
  <si>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</si>
  <si>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</si>
  <si>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</si>
  <si>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</si>
  <si>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</si>
  <si>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</si>
  <si>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</si>
  <si>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</si>
  <si>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</si>
  <si>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</si>
  <si>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</si>
  <si>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</si>
  <si>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</si>
  <si>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</si>
  <si>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</si>
  <si>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</si>
  <si>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</si>
  <si>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</si>
  <si>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</si>
  <si>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</si>
  <si>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</si>
  <si>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</si>
  <si>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</si>
  <si>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</si>
  <si>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</si>
  <si>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</si>
  <si>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</si>
  <si>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</si>
  <si>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</si>
  <si>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</si>
  <si>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</si>
  <si>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</si>
  <si>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</si>
  <si>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</si>
  <si>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</si>
  <si>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</si>
  <si>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</si>
  <si>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</si>
  <si>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</si>
  <si>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</si>
  <si>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</si>
  <si>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</si>
  <si>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</si>
  <si>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</si>
  <si>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</si>
  <si>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</si>
  <si>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</si>
  <si>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</si>
  <si>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</si>
  <si>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</si>
  <si>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</si>
  <si>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</si>
  <si>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</si>
  <si>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</si>
  <si>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</si>
  <si>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</si>
  <si>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</si>
  <si>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</si>
  <si>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</si>
  <si>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</si>
  <si>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</si>
  <si>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</si>
  <si>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</si>
  <si>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</si>
  <si>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</si>
  <si>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</si>
  <si>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</si>
  <si>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</si>
  <si>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</si>
  <si>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</si>
  <si>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</si>
  <si>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</si>
  <si>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</si>
  <si>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</si>
  <si>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</si>
  <si>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</si>
  <si>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</si>
  <si>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</si>
  <si>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</si>
  <si>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</si>
  <si>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</si>
  <si>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</si>
  <si>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</si>
  <si>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</si>
  <si>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</si>
  <si>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</si>
  <si>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</si>
  <si>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</si>
  <si>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</si>
  <si>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</si>
  <si>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</si>
  <si>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</si>
  <si>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</si>
  <si>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</si>
  <si>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</si>
  <si>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</si>
  <si>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</si>
  <si>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</si>
  <si>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</si>
  <si>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</si>
  <si>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</si>
  <si>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</si>
  <si>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</si>
  <si>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</si>
  <si>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</si>
  <si>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</si>
  <si>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</si>
  <si>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</si>
  <si>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</si>
  <si>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</si>
  <si>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</si>
  <si>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</si>
  <si>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</si>
  <si>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</si>
  <si>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</si>
  <si>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</si>
  <si>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</si>
  <si>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</si>
  <si>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</si>
  <si>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</si>
  <si>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</si>
  <si>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</si>
  <si>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</si>
  <si>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</si>
  <si>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</si>
  <si>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</si>
  <si>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</si>
  <si>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</si>
  <si>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</si>
  <si>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</si>
  <si>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</si>
  <si>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</si>
  <si>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</si>
  <si>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</si>
  <si>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</si>
  <si>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</si>
  <si>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</si>
  <si>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</si>
  <si>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</si>
  <si>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</si>
  <si>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</si>
  <si>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</si>
  <si>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</si>
  <si>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</si>
  <si>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</si>
  <si>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</si>
  <si>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</si>
  <si>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</si>
  <si>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</si>
  <si>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</si>
  <si>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</si>
  <si>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</si>
  <si>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</si>
  <si>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</si>
  <si>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</si>
  <si>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</si>
  <si>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</si>
  <si>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</si>
  <si>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</si>
  <si>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</si>
  <si>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</si>
  <si>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</si>
  <si>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</si>
  <si>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</si>
  <si>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</si>
  <si>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</si>
  <si>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</si>
  <si>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</si>
  <si>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</si>
  <si>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</si>
  <si>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</si>
  <si>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</si>
  <si>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</si>
  <si>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</si>
  <si>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</si>
  <si>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</si>
  <si>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</si>
  <si>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</si>
  <si>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</si>
  <si>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</si>
  <si>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</si>
  <si>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</si>
  <si>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</si>
  <si>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</si>
  <si>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</si>
  <si>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</si>
  <si>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</si>
  <si>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</si>
  <si>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</si>
  <si>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</si>
  <si>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</si>
  <si>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</si>
  <si>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</si>
  <si>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</si>
  <si>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</si>
  <si>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</si>
  <si>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</si>
  <si>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</si>
  <si>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</si>
  <si>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</si>
  <si>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</si>
  <si>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</si>
  <si>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</si>
  <si>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</si>
  <si>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</si>
  <si>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</si>
  <si>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</si>
  <si>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</si>
  <si>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</si>
  <si>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</si>
  <si>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</si>
  <si>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</si>
  <si>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</si>
  <si>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</si>
  <si>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</si>
  <si>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</si>
  <si>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</si>
  <si>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</si>
  <si>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</si>
  <si>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</si>
  <si>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</si>
  <si>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</si>
  <si>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</si>
  <si>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</si>
  <si>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</si>
  <si>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</si>
  <si>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</si>
  <si>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</si>
  <si>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</si>
  <si>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</si>
  <si>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</si>
  <si>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</si>
  <si>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</si>
  <si>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</si>
  <si>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</si>
  <si>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</si>
  <si>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</si>
  <si>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</si>
  <si>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</si>
  <si>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</si>
  <si>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</si>
  <si>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</si>
  <si>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</si>
  <si>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</si>
  <si>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</si>
  <si>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</si>
  <si>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</si>
  <si>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</si>
  <si>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</si>
  <si>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</si>
  <si>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</si>
  <si>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</si>
  <si>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</si>
  <si>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</si>
  <si>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</si>
  <si>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</si>
  <si>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</si>
  <si>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</si>
  <si>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</si>
  <si>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</si>
  <si>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</si>
  <si>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</si>
  <si>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</si>
  <si>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</si>
  <si>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</si>
  <si>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</si>
  <si>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</si>
  <si>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</si>
  <si>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</si>
  <si>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</si>
  <si>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</si>
  <si>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</si>
  <si>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</si>
  <si>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</si>
  <si>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</si>
  <si>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</si>
  <si>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</si>
  <si>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</si>
  <si>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</si>
  <si>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</si>
  <si>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</si>
  <si>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</si>
  <si>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</si>
  <si>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</si>
  <si>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</si>
  <si>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</si>
  <si>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</si>
  <si>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</si>
  <si>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</si>
  <si>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</si>
  <si>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</si>
  <si>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</si>
  <si>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</si>
  <si>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</si>
  <si>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</si>
  <si>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</si>
  <si>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</si>
  <si>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</si>
  <si>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</si>
  <si>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</si>
  <si>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</si>
  <si>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</si>
  <si>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</si>
  <si>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</si>
  <si>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</si>
  <si>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</si>
  <si>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</si>
  <si>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</si>
  <si>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</si>
  <si>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</si>
  <si>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</si>
  <si>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</si>
  <si>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</si>
  <si>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</si>
  <si>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</si>
  <si>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</si>
  <si>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</si>
  <si>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</si>
  <si>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</si>
  <si>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</si>
  <si>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</si>
  <si>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</si>
  <si>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</si>
  <si>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</si>
  <si>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</si>
  <si>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</si>
  <si>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</si>
  <si>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</si>
  <si>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</si>
  <si>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</si>
  <si>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</si>
  <si>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</si>
  <si>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</si>
  <si>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</si>
  <si>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</si>
  <si>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</si>
  <si>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</si>
  <si>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</si>
  <si>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</si>
  <si>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</si>
  <si>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</si>
  <si>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</si>
  <si>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</si>
  <si>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</si>
  <si>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</si>
  <si>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</si>
  <si>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</si>
  <si>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</si>
  <si>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</si>
  <si>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</si>
  <si>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</si>
  <si>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</si>
  <si>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</si>
  <si>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</si>
  <si>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</si>
  <si>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</si>
  <si>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</si>
  <si>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</si>
  <si>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</si>
  <si>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</si>
  <si>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</si>
  <si>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</si>
  <si>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</si>
  <si>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</si>
  <si>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</si>
  <si>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</si>
  <si>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</si>
  <si>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</si>
  <si>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</si>
  <si>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</si>
  <si>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</si>
  <si>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</si>
  <si>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</si>
  <si>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</si>
  <si>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</si>
  <si>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</si>
  <si>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</si>
  <si>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</si>
  <si>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</si>
  <si>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</si>
  <si>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</si>
  <si>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</si>
  <si>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</si>
  <si>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</si>
  <si>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</si>
  <si>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</si>
  <si>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</si>
  <si>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</si>
  <si>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</si>
  <si>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</si>
  <si>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</si>
  <si>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</si>
  <si>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</si>
  <si>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</si>
  <si>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</si>
  <si>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</si>
  <si>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</si>
  <si>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</si>
  <si>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</si>
  <si>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</si>
  <si>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</si>
  <si>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</si>
  <si>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</si>
  <si>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</si>
  <si>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</si>
  <si>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</si>
  <si>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</si>
  <si>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</si>
  <si>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</si>
  <si>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</si>
  <si>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</si>
  <si>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</si>
  <si>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</si>
  <si>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</si>
  <si>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</si>
  <si>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</si>
  <si>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</si>
  <si>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</si>
  <si>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</si>
  <si>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</si>
  <si>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</si>
  <si>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</si>
  <si>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</si>
  <si>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</si>
  <si>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</si>
  <si>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</si>
  <si>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</si>
  <si>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</si>
  <si>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</si>
  <si>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</si>
  <si>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</si>
  <si>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</si>
  <si>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</si>
  <si>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</si>
  <si>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</si>
  <si>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</si>
  <si>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</si>
  <si>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</si>
  <si>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</si>
  <si>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</si>
  <si>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</si>
  <si>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</si>
  <si>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</si>
  <si>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</si>
  <si>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</si>
  <si>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</si>
  <si>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</si>
  <si>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</si>
  <si>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</si>
  <si>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</si>
  <si>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</si>
  <si>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</si>
  <si>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</si>
  <si>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</si>
  <si>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</si>
  <si>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</si>
  <si>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</si>
  <si>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</si>
  <si>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</si>
  <si>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</si>
  <si>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</si>
  <si>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</si>
  <si>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</si>
  <si>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</si>
  <si>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</si>
  <si>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</si>
  <si>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</si>
  <si>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</si>
  <si>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</si>
  <si>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</si>
  <si>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</si>
  <si>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</si>
  <si>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</si>
  <si>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</si>
  <si>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</si>
  <si>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</si>
  <si>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</si>
  <si>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</si>
  <si>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</si>
  <si>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</si>
  <si>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</si>
  <si>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</si>
  <si>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</si>
  <si>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</si>
  <si>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</si>
  <si>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</si>
  <si>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</si>
  <si>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</si>
  <si>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</si>
  <si>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</si>
  <si>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</si>
  <si>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</si>
  <si>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</si>
  <si>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</si>
  <si>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</si>
  <si>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</si>
  <si>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</si>
  <si>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</si>
  <si>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</si>
  <si>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</si>
  <si>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</si>
  <si>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</si>
  <si>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</si>
  <si>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</si>
  <si>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</si>
  <si>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</si>
  <si>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</si>
  <si>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</si>
  <si>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</si>
  <si>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</si>
  <si>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</si>
  <si>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</si>
  <si>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</si>
  <si>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</si>
  <si>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</si>
  <si>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</si>
  <si>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</si>
  <si>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</si>
  <si>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</si>
  <si>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</si>
  <si>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</si>
  <si>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</si>
  <si>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</si>
  <si>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</si>
  <si>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</si>
  <si>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</si>
  <si>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</si>
  <si>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</si>
  <si>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</si>
  <si>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</si>
  <si>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</si>
  <si>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</si>
  <si>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</si>
  <si>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</si>
  <si>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</si>
  <si>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</si>
  <si>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</si>
  <si>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</si>
  <si>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</si>
  <si>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</si>
  <si>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</si>
  <si>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</si>
  <si>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</si>
  <si>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</si>
  <si>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</si>
  <si>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</si>
  <si>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</si>
  <si>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</si>
  <si>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</si>
  <si>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</si>
  <si>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</si>
  <si>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</si>
  <si>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</si>
  <si>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</si>
  <si>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</si>
  <si>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</si>
  <si>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</si>
  <si>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</si>
  <si>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</si>
  <si>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</si>
  <si>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</si>
  <si>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</si>
  <si>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</si>
  <si>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</si>
  <si>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</si>
  <si>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</si>
  <si>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</si>
  <si>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</si>
  <si>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</si>
  <si>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</si>
  <si>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</si>
  <si>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</si>
  <si>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</si>
  <si>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</si>
  <si>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</si>
  <si>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</si>
  <si>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</si>
  <si>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</si>
  <si>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</si>
  <si>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</si>
  <si>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</si>
  <si>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</si>
  <si>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</si>
  <si>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</si>
  <si>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</si>
  <si>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</si>
  <si>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</si>
  <si>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</si>
  <si>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</si>
  <si>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</si>
  <si>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</si>
  <si>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</si>
  <si>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</si>
  <si>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</si>
  <si>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</si>
  <si>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</si>
  <si>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</si>
  <si>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</si>
  <si>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</si>
  <si>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</si>
  <si>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</si>
  <si>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</si>
  <si>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</si>
  <si>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</si>
  <si>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</si>
  <si>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</si>
  <si>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</si>
  <si>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</si>
  <si>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</si>
  <si>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</si>
  <si>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</si>
  <si>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</si>
  <si>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</si>
  <si>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</si>
  <si>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</si>
  <si>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</si>
  <si>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</si>
  <si>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</si>
  <si>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</si>
  <si>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</si>
  <si>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</si>
  <si>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</si>
  <si>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</si>
  <si>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</si>
  <si>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</si>
  <si>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</si>
  <si>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</si>
  <si>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</si>
  <si>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</si>
  <si>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</si>
  <si>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</si>
  <si>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</si>
  <si>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</si>
  <si>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</si>
  <si>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</si>
  <si>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</si>
  <si>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</si>
  <si>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</si>
  <si>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</si>
  <si>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</si>
  <si>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</si>
  <si>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</si>
  <si>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</si>
  <si>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</si>
  <si>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</si>
  <si>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</si>
  <si>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</si>
  <si>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</si>
  <si>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</si>
  <si>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</si>
  <si>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</si>
  <si>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</si>
  <si>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</si>
  <si>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</si>
  <si>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</si>
  <si>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</si>
  <si>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</si>
  <si>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</si>
  <si>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</si>
  <si>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</si>
  <si>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</si>
  <si>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</si>
  <si>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</si>
  <si>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</si>
  <si>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</si>
  <si>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</si>
  <si>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</si>
  <si>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</si>
  <si>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</si>
  <si>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</si>
  <si>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</si>
  <si>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</si>
  <si>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</si>
  <si>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</si>
  <si>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</si>
  <si>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</si>
  <si>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</si>
  <si>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</si>
  <si>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</si>
  <si>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</si>
  <si>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</si>
  <si>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</si>
  <si>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</si>
  <si>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</si>
  <si>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</si>
  <si>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</si>
  <si>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</si>
  <si>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</si>
  <si>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</si>
  <si>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</si>
  <si>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</si>
  <si>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</si>
  <si>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</si>
  <si>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</si>
  <si>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</si>
  <si>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</si>
  <si>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</si>
  <si>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</si>
  <si>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</si>
  <si>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</si>
  <si>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</si>
  <si>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</si>
  <si>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</si>
  <si>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</si>
  <si>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</si>
  <si>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</si>
  <si>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</si>
  <si>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</si>
  <si>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</si>
  <si>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</si>
  <si>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</si>
  <si>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</si>
  <si>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</si>
  <si>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</si>
  <si>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</si>
  <si>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</si>
  <si>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</si>
  <si>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</si>
  <si>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</si>
  <si>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</si>
  <si>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</si>
  <si>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</si>
  <si>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</si>
  <si>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</si>
  <si>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</si>
  <si>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</si>
  <si>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</si>
  <si>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</si>
  <si>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</si>
  <si>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</si>
  <si>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</si>
  <si>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</si>
  <si>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</si>
  <si>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</si>
  <si>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</si>
  <si>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</si>
  <si>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</si>
  <si>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</si>
  <si>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</si>
  <si>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</si>
  <si>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</si>
  <si>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</si>
  <si>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</si>
  <si>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</si>
  <si>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</si>
  <si>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</si>
  <si>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</si>
  <si>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</si>
  <si>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</si>
  <si>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</si>
  <si>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</si>
  <si>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</si>
  <si>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</si>
  <si>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</si>
  <si>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</si>
  <si>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</si>
  <si>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</si>
  <si>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</si>
  <si>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</si>
  <si>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</si>
  <si>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</si>
  <si>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</si>
  <si>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</si>
  <si>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</si>
  <si>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</si>
  <si>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</si>
  <si>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</si>
  <si>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</si>
  <si>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</si>
  <si>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</si>
  <si>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</si>
  <si>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</si>
  <si>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</si>
  <si>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</si>
  <si>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</si>
  <si>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</si>
  <si>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</si>
  <si>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</si>
  <si>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</si>
  <si>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</si>
  <si>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</si>
  <si>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</si>
  <si>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</si>
  <si>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</si>
  <si>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</si>
  <si>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</si>
  <si>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</si>
  <si>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</si>
  <si>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</si>
  <si>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</si>
  <si>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</si>
  <si>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</si>
  <si>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</si>
  <si>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</si>
  <si>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</si>
  <si>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</si>
  <si>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</si>
  <si>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</si>
  <si>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</si>
  <si>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</si>
  <si>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</si>
  <si>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</si>
  <si>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</si>
  <si>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</si>
  <si>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</si>
  <si>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</si>
  <si>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</si>
  <si>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</si>
  <si>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</si>
  <si>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</si>
  <si>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</si>
  <si>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</si>
  <si>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</si>
  <si>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</si>
  <si>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</si>
  <si>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</si>
  <si>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</si>
  <si>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</si>
  <si>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</si>
  <si>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</si>
  <si>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</si>
  <si>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</si>
  <si>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</si>
  <si>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</si>
  <si>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</si>
  <si>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</si>
  <si>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</si>
  <si>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</si>
  <si>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</si>
  <si>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</si>
  <si>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</si>
  <si>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</si>
  <si>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</si>
  <si>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</si>
  <si>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</si>
  <si>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</si>
  <si>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</si>
  <si>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</si>
  <si>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</si>
  <si>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</si>
  <si>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</si>
  <si>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</si>
  <si>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</si>
  <si>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</si>
  <si>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</si>
  <si>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</si>
  <si>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</si>
  <si>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</si>
  <si>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</si>
  <si>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</si>
  <si>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</si>
  <si>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</si>
  <si>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</si>
  <si>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</si>
  <si>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</si>
  <si>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</si>
  <si>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</si>
  <si>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</si>
  <si>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</si>
  <si>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</si>
  <si>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</si>
  <si>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</si>
  <si>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</si>
  <si>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</si>
  <si>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</si>
  <si>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</si>
  <si>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</si>
  <si>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</si>
  <si>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</si>
  <si>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</si>
  <si>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</si>
  <si>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</si>
  <si>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</si>
  <si>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</si>
  <si>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</si>
  <si>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</si>
  <si>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</si>
  <si>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</si>
  <si>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</si>
  <si>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</si>
  <si>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</si>
  <si>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</si>
  <si>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</si>
  <si>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</si>
  <si>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</si>
  <si>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</si>
  <si>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</si>
  <si>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</si>
  <si>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</si>
  <si>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</si>
  <si>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</si>
  <si>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</si>
  <si>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</si>
  <si>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</si>
  <si>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</si>
  <si>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</si>
  <si>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</si>
  <si>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</si>
  <si>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</si>
  <si>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</si>
  <si>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</si>
  <si>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</si>
  <si>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</si>
  <si>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</si>
  <si>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</si>
  <si>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</si>
  <si>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</si>
  <si>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</si>
  <si>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</si>
  <si>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</si>
  <si>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</si>
  <si>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</si>
  <si>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</si>
  <si>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</si>
  <si>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</si>
  <si>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</si>
  <si>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</si>
  <si>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</si>
  <si>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</si>
  <si>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</si>
  <si>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</si>
  <si>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</si>
  <si>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</si>
  <si>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</si>
  <si>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</si>
  <si>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</si>
  <si>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</si>
  <si>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</si>
  <si>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</si>
  <si>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</si>
  <si>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</si>
  <si>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</si>
  <si>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</si>
  <si>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</si>
  <si>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</si>
  <si>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</si>
  <si>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</si>
  <si>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</si>
  <si>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</si>
  <si>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</si>
  <si>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</si>
  <si>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</si>
  <si>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</si>
  <si>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</si>
  <si>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</si>
  <si>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</si>
  <si>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</si>
  <si>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</si>
  <si>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</si>
  <si>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</si>
  <si>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</si>
  <si>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</si>
  <si>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</si>
  <si>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</si>
  <si>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</si>
  <si>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</si>
  <si>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</si>
  <si>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</si>
  <si>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</si>
  <si>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</si>
  <si>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</si>
  <si>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</si>
  <si>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</si>
  <si>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</si>
  <si>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</si>
  <si>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</si>
  <si>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</si>
  <si>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</si>
  <si>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</si>
  <si>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</si>
  <si>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</si>
  <si>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</si>
  <si>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</si>
  <si>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</si>
  <si>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</si>
  <si>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</si>
  <si>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</si>
  <si>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</si>
  <si>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</si>
  <si>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</si>
  <si>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</si>
  <si>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</si>
  <si>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</si>
  <si>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</si>
  <si>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</si>
  <si>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</si>
  <si>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</si>
  <si>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</si>
  <si>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</si>
  <si>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</si>
  <si>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</si>
  <si>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</si>
  <si>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</si>
  <si>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</si>
  <si>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</si>
  <si>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</si>
  <si>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</si>
  <si>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</si>
  <si>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</si>
  <si>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</si>
  <si>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</si>
  <si>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</si>
  <si>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</si>
  <si>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</si>
  <si>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</si>
  <si>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</si>
  <si>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</si>
  <si>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</si>
  <si>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</si>
  <si>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</si>
  <si>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</si>
  <si>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</si>
  <si>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</si>
  <si>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</si>
  <si>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</si>
  <si>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</si>
  <si>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</si>
  <si>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</si>
  <si>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</si>
  <si>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</si>
  <si>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</si>
  <si>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</si>
  <si>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</si>
  <si>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</si>
  <si>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</si>
  <si>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</si>
  <si>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</si>
  <si>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</si>
  <si>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</si>
  <si>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</si>
  <si>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</si>
  <si>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</si>
  <si>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</si>
  <si>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</si>
  <si>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</si>
  <si>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</si>
  <si>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</si>
  <si>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</si>
  <si>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</si>
  <si>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</si>
  <si>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</si>
  <si>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</si>
  <si>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</si>
  <si>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</si>
  <si>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</si>
  <si>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</si>
  <si>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</si>
  <si>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</si>
  <si>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</si>
  <si>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</si>
  <si>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</si>
  <si>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</si>
  <si>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</si>
  <si>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</si>
  <si>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</si>
  <si>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</si>
  <si>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</si>
  <si>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</si>
  <si>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</si>
  <si>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</si>
  <si>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</si>
  <si>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</si>
  <si>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</si>
  <si>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</si>
  <si>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</si>
  <si>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</si>
  <si>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</si>
  <si>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</si>
  <si>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</si>
  <si>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</si>
  <si>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</si>
  <si>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</si>
  <si>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</si>
  <si>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</si>
  <si>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</si>
  <si>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</si>
  <si>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</si>
  <si>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</si>
  <si>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</si>
  <si>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</si>
  <si>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</si>
  <si>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</si>
  <si>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</si>
  <si>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</si>
  <si>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</si>
  <si>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</si>
  <si>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</si>
  <si>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</si>
  <si>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</si>
  <si>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</si>
  <si>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</si>
  <si>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</si>
  <si>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</si>
  <si>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</si>
  <si>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</si>
  <si>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</si>
  <si>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</si>
  <si>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</si>
  <si>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</si>
  <si>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</si>
  <si>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</si>
  <si>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</si>
  <si>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</si>
  <si>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</si>
  <si>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</si>
  <si>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</si>
  <si>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</si>
  <si>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</si>
  <si>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</si>
  <si>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</si>
  <si>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</si>
  <si>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</si>
  <si>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</si>
  <si>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</si>
  <si>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</si>
  <si>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</si>
  <si>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</si>
  <si>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</si>
  <si>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</si>
  <si>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</si>
  <si>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</si>
  <si>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</si>
  <si>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</si>
  <si>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</si>
  <si>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</si>
  <si>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</si>
  <si>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</si>
  <si>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</si>
  <si>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</si>
  <si>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</si>
  <si>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</si>
  <si>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</si>
  <si>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</si>
  <si>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</si>
  <si>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</si>
  <si>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</si>
  <si>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</si>
  <si>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</si>
  <si>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</si>
  <si>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</si>
  <si>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</si>
  <si>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</si>
  <si>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</si>
  <si>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</si>
  <si>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</si>
  <si>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</si>
  <si>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</si>
  <si>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</si>
  <si>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</si>
  <si>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</si>
  <si>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</si>
  <si>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</si>
  <si>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</si>
  <si>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</si>
  <si>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</si>
  <si>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</si>
  <si>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</si>
  <si>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</si>
  <si>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</si>
  <si>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</si>
  <si>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</si>
  <si>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</si>
  <si>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</si>
  <si>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</si>
  <si>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</si>
  <si>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</si>
  <si>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</si>
  <si>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</si>
  <si>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</si>
  <si>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</si>
  <si>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</si>
  <si>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</si>
  <si>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</si>
  <si>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</si>
  <si>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</si>
  <si>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</si>
  <si>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</si>
  <si>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</si>
  <si>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</si>
  <si>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</si>
  <si>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</si>
  <si>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</si>
  <si>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</si>
  <si>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</si>
  <si>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</si>
  <si>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</si>
  <si>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</si>
  <si>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</si>
  <si>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</si>
  <si>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</si>
  <si>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</si>
  <si>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</si>
  <si>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</si>
  <si>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</si>
  <si>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</si>
  <si>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</si>
  <si>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</si>
  <si>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</si>
  <si>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</si>
  <si>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</si>
  <si>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</si>
  <si>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</si>
  <si>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</si>
  <si>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</si>
  <si>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</si>
  <si>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</si>
  <si>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</si>
  <si>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</si>
  <si>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</si>
  <si>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</si>
  <si>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</si>
  <si>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</si>
  <si>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</si>
  <si>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</si>
  <si>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</si>
  <si>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</si>
  <si>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</si>
  <si>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</si>
  <si>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</si>
  <si>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</si>
  <si>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</si>
  <si>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</si>
  <si>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</si>
  <si>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</si>
  <si>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</si>
  <si>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</si>
  <si>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</si>
  <si>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</si>
  <si>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</si>
  <si>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</si>
  <si>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</si>
  <si>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</si>
  <si>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</si>
  <si>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</si>
  <si>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</si>
  <si>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</si>
  <si>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</si>
  <si>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</si>
  <si>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</si>
  <si>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</si>
  <si>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</si>
  <si>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</si>
  <si>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</si>
  <si>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</si>
  <si>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</si>
  <si>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</si>
  <si>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</si>
  <si>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</si>
  <si>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</si>
  <si>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</si>
  <si>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</si>
  <si>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</si>
  <si>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</si>
  <si>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</si>
  <si>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</si>
  <si>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</si>
  <si>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</si>
  <si>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</si>
  <si>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</si>
  <si>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</si>
  <si>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</si>
  <si>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</si>
  <si>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</si>
  <si>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</si>
  <si>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</si>
  <si>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</si>
  <si>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</si>
  <si>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</si>
  <si>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</si>
  <si>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</si>
  <si>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</si>
  <si>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</si>
  <si>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</si>
  <si>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</si>
  <si>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</si>
  <si>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</si>
  <si>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</si>
  <si>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</si>
  <si>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</si>
  <si>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</si>
  <si>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</si>
  <si>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</si>
  <si>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</si>
  <si>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</si>
  <si>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</si>
  <si>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</si>
  <si>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</si>
  <si>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</si>
  <si>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</si>
  <si>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</si>
  <si>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</si>
  <si>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</si>
  <si>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</si>
  <si>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</si>
  <si>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</si>
  <si>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</si>
  <si>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</si>
  <si>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</si>
  <si>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</si>
  <si>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</si>
  <si>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</si>
  <si>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</si>
  <si>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</si>
  <si>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</si>
  <si>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</si>
  <si>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</si>
  <si>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</si>
  <si>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</si>
  <si>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</si>
  <si>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</si>
  <si>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</si>
  <si>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</si>
  <si>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</si>
  <si>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</si>
  <si>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</si>
  <si>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</si>
  <si>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</si>
  <si>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</si>
  <si>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</si>
  <si>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</si>
  <si>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</si>
  <si>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</si>
  <si>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</si>
  <si>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</si>
  <si>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</si>
  <si>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</si>
  <si>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</si>
  <si>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</si>
  <si>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</si>
  <si>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</si>
  <si>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</si>
  <si>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</si>
  <si>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</si>
  <si>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</si>
  <si>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</si>
  <si>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</si>
  <si>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</si>
  <si>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</si>
  <si>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</si>
  <si>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</si>
  <si>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</si>
  <si>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</si>
  <si>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</si>
  <si>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</si>
  <si>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</si>
  <si>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</si>
  <si>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</si>
  <si>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</si>
  <si>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</si>
  <si>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</si>
  <si>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</si>
  <si>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</si>
  <si>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</si>
  <si>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</si>
  <si>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</si>
  <si>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</si>
  <si>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</si>
  <si>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</si>
  <si>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</si>
  <si>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</si>
  <si>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</si>
  <si>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</si>
  <si>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</si>
  <si>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</si>
  <si>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</si>
  <si>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</si>
  <si>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</si>
  <si>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</si>
  <si>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</si>
  <si>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</si>
  <si>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</si>
  <si>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</si>
  <si>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</si>
  <si>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</si>
  <si>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</si>
  <si>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</si>
  <si>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</si>
  <si>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</si>
  <si>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</si>
  <si>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</si>
  <si>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</si>
  <si>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</si>
  <si>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</si>
  <si>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</si>
  <si>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</si>
  <si>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</si>
  <si>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</si>
  <si>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</si>
  <si>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</si>
  <si>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</si>
  <si>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</si>
  <si>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</si>
  <si>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</si>
  <si>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</si>
  <si>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</si>
  <si>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</si>
  <si>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</si>
  <si>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</si>
  <si>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</si>
  <si>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</si>
  <si>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</si>
  <si>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</si>
  <si>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</si>
  <si>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</si>
  <si>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</si>
  <si>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</si>
  <si>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</si>
  <si>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</si>
  <si>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</si>
  <si>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</si>
  <si>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</si>
  <si>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</si>
  <si>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</si>
  <si>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</si>
  <si>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</si>
  <si>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</si>
  <si>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</si>
  <si>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</si>
  <si>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</si>
  <si>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</si>
  <si>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</si>
  <si>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</si>
  <si>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</si>
  <si>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</si>
  <si>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</si>
  <si>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</si>
  <si>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</si>
  <si>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</si>
  <si>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</si>
  <si>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</si>
  <si>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</si>
  <si>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</si>
  <si>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</si>
  <si>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</si>
  <si>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</si>
  <si>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</si>
  <si>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</si>
  <si>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</si>
  <si>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</si>
  <si>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</si>
  <si>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</si>
  <si>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</si>
  <si>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</si>
  <si>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</si>
  <si>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</si>
  <si>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</si>
  <si>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</si>
  <si>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</si>
  <si>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</si>
  <si>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</si>
  <si>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</si>
  <si>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</si>
  <si>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</si>
  <si>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</si>
  <si>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</si>
  <si>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</si>
  <si>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</si>
  <si>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</si>
  <si>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</si>
  <si>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</si>
  <si>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</si>
  <si>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</si>
  <si>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</si>
  <si>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</si>
  <si>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</si>
  <si>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</si>
  <si>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</si>
  <si>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</si>
  <si>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</si>
  <si>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</si>
  <si>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</si>
  <si>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</si>
  <si>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</si>
  <si>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</si>
  <si>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</si>
  <si>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</si>
  <si>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</si>
  <si>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</si>
  <si>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</si>
  <si>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</si>
  <si>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</si>
  <si>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</si>
  <si>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</si>
  <si>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</si>
  <si>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</si>
  <si>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</si>
  <si>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</si>
  <si>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</si>
  <si>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</si>
  <si>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</si>
  <si>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</si>
  <si>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</si>
  <si>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</si>
  <si>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</si>
  <si>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</si>
  <si>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</si>
  <si>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</si>
  <si>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</si>
  <si>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</si>
  <si>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</si>
  <si>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</si>
  <si>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</si>
  <si>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</si>
  <si>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</si>
  <si>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</si>
  <si>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</si>
  <si>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</si>
  <si>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</si>
  <si>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</si>
  <si>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</si>
  <si>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</si>
  <si>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</si>
  <si>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</si>
  <si>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</si>
  <si>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</si>
  <si>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</si>
  <si>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</si>
  <si>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</si>
  <si>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</si>
  <si>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</si>
  <si>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</si>
  <si>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</si>
  <si>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</si>
  <si>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</si>
  <si>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</si>
  <si>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</si>
  <si>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</si>
  <si>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</si>
  <si>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</si>
  <si>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</si>
  <si>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</si>
  <si>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</si>
  <si>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</si>
  <si>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</si>
  <si>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</si>
  <si>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</si>
  <si>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</si>
  <si>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</si>
  <si>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</si>
  <si>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</si>
  <si>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</si>
  <si>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</si>
  <si>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</si>
  <si>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</si>
  <si>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</si>
  <si>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</si>
  <si>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</si>
  <si>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</si>
  <si>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</si>
  <si>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</si>
  <si>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</si>
  <si>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</si>
  <si>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</si>
  <si>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</si>
  <si>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</si>
  <si>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</si>
  <si>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</si>
  <si>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</si>
  <si>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</si>
  <si>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</si>
  <si>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</si>
  <si>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</si>
  <si>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</si>
  <si>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</si>
  <si>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</si>
  <si>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</si>
  <si>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</si>
  <si>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</si>
  <si>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</si>
  <si>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</si>
  <si>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</si>
  <si>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</si>
  <si>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</si>
  <si>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</si>
  <si>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</si>
  <si>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</si>
  <si>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</si>
  <si>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</si>
  <si>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</si>
  <si>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</si>
  <si>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</si>
  <si>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</si>
  <si>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</si>
  <si>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</si>
  <si>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</si>
  <si>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</si>
  <si>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</si>
  <si>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</si>
  <si>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</si>
  <si>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</si>
  <si>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</si>
  <si>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</si>
  <si>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</si>
  <si>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</si>
  <si>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</si>
  <si>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</si>
  <si>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</si>
  <si>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</si>
  <si>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</si>
  <si>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</si>
  <si>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</si>
  <si>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</si>
  <si>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</si>
  <si>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</si>
  <si>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</si>
  <si>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</si>
  <si>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</si>
  <si>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</si>
  <si>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</si>
  <si>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</si>
  <si>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</si>
  <si>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</si>
  <si>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</si>
  <si>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</si>
  <si>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</si>
  <si>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</si>
  <si>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</si>
  <si>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</si>
  <si>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</si>
  <si>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</si>
  <si>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</si>
  <si>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</si>
  <si>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</si>
  <si>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</si>
  <si>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</si>
  <si>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</si>
  <si>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</si>
  <si>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</si>
  <si>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</si>
  <si>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</si>
  <si>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</si>
  <si>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</si>
  <si>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</si>
  <si>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</si>
  <si>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</si>
  <si>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</si>
  <si>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</si>
  <si>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</si>
  <si>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</si>
  <si>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</si>
  <si>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</si>
  <si>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</si>
  <si>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</si>
  <si>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</si>
  <si>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</si>
  <si>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</si>
  <si>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</si>
  <si>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</si>
  <si>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</si>
  <si>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</si>
  <si>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</si>
  <si>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</si>
  <si>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</si>
  <si>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</si>
  <si>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</si>
  <si>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</si>
  <si>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</si>
  <si>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</si>
  <si>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</si>
  <si>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</si>
  <si>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</si>
  <si>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</si>
  <si>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</si>
  <si>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</si>
  <si>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</si>
  <si>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</si>
  <si>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</si>
  <si>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</si>
  <si>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</si>
  <si>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</si>
  <si>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</si>
  <si>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</si>
  <si>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</si>
  <si>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</si>
  <si>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</si>
  <si>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</si>
  <si>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</si>
  <si>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</si>
  <si>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</si>
  <si>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</si>
  <si>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</si>
  <si>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</si>
  <si>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</si>
  <si>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</si>
  <si>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</si>
  <si>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</si>
  <si>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</si>
  <si>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</si>
  <si>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</si>
  <si>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</si>
  <si>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</si>
  <si>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</si>
  <si>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</si>
  <si>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</si>
  <si>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</si>
  <si>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</si>
  <si>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</si>
  <si>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</si>
  <si>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</si>
  <si>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</si>
  <si>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</si>
  <si>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</si>
  <si>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</si>
  <si>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</si>
  <si>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</si>
  <si>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</si>
  <si>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</si>
  <si>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</si>
  <si>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</si>
  <si>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</si>
  <si>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</si>
  <si>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</si>
  <si>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</si>
  <si>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</si>
  <si>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</si>
  <si>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</si>
  <si>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</si>
  <si>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</si>
  <si>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</si>
  <si>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</si>
  <si>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</si>
  <si>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</si>
  <si>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</si>
  <si>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</si>
  <si>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</si>
  <si>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</si>
  <si>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</si>
  <si>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</si>
  <si>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</si>
  <si>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</si>
  <si>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</si>
  <si>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</si>
  <si>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</si>
  <si>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</si>
  <si>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</si>
  <si>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</si>
  <si>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</si>
  <si>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</si>
  <si>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</si>
  <si>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</si>
  <si>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</si>
  <si>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</si>
  <si>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</si>
  <si>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</si>
  <si>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</si>
  <si>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</si>
  <si>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</si>
  <si>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</si>
  <si>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</si>
  <si>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</si>
  <si>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</si>
  <si>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</si>
  <si>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</si>
  <si>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</si>
  <si>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</si>
  <si>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</si>
  <si>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</si>
  <si>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</si>
  <si>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</si>
  <si>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</si>
  <si>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</si>
  <si>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</si>
  <si>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</si>
  <si>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</si>
  <si>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</si>
  <si>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</si>
  <si>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</si>
  <si>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</si>
  <si>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</si>
  <si>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</si>
  <si>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</si>
  <si>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</si>
  <si>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</si>
  <si>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</si>
  <si>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</si>
  <si>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</si>
  <si>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</si>
  <si>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</si>
  <si>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</si>
  <si>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</si>
  <si>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</si>
  <si>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</si>
  <si>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</si>
  <si>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</si>
  <si>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</si>
  <si>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</si>
  <si>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</si>
  <si>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</si>
  <si>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</si>
  <si>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</si>
  <si>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</si>
  <si>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</si>
  <si>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</si>
  <si>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</si>
  <si>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</si>
  <si>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</si>
  <si>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</si>
  <si>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</si>
  <si>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</si>
  <si>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</si>
  <si>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</si>
  <si>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</si>
  <si>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</si>
  <si>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</si>
  <si>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</si>
  <si>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</si>
  <si>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</si>
  <si>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</si>
  <si>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</si>
  <si>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</si>
  <si>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</si>
  <si>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</si>
  <si>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</si>
  <si>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</si>
  <si>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</si>
  <si>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</si>
  <si>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</si>
  <si>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</si>
  <si>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</si>
  <si>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</si>
  <si>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</si>
  <si>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</si>
  <si>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</si>
  <si>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</si>
  <si>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</si>
  <si>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</si>
  <si>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</si>
  <si>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</si>
  <si>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</si>
  <si>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</si>
  <si>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</si>
  <si>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</si>
  <si>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</si>
  <si>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</si>
  <si>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</si>
  <si>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</si>
  <si>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</si>
  <si>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</si>
  <si>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</si>
  <si>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</si>
  <si>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</si>
  <si>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</si>
  <si>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</si>
  <si>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</si>
  <si>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</si>
  <si>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</si>
  <si>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</si>
  <si>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</si>
  <si>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</si>
  <si>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</si>
  <si>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</si>
  <si>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</si>
  <si>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</si>
  <si>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</si>
  <si>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</si>
  <si>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</si>
  <si>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</si>
  <si>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</si>
  <si>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</si>
  <si>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</si>
  <si>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</si>
  <si>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</si>
  <si>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</si>
  <si>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</si>
  <si>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</si>
  <si>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</si>
  <si>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</si>
  <si>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</si>
  <si>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</si>
  <si>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</si>
  <si>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</si>
  <si>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</si>
  <si>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</si>
  <si>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</si>
  <si>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</si>
  <si>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</si>
  <si>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</si>
  <si>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</si>
  <si>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</si>
  <si>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</si>
  <si>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</si>
  <si>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</si>
  <si>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</si>
  <si>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</si>
  <si>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</si>
  <si>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</si>
  <si>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</si>
  <si>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</si>
  <si>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</si>
  <si>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</si>
  <si>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</si>
  <si>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</si>
  <si>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</si>
  <si>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</si>
  <si>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</si>
  <si>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</si>
  <si>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</si>
  <si>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</si>
  <si>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</si>
  <si>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</si>
  <si>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</si>
  <si>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</si>
  <si>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</si>
  <si>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</si>
  <si>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</si>
  <si>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</si>
  <si>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</si>
  <si>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</si>
  <si>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</si>
  <si>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</si>
  <si>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</si>
  <si>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</si>
  <si>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</si>
  <si>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</si>
  <si>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</si>
  <si>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</si>
  <si>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</si>
  <si>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</si>
  <si>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</si>
  <si>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</si>
  <si>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</si>
  <si>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</si>
  <si>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</si>
  <si>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</si>
  <si>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</si>
  <si>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</si>
  <si>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</si>
  <si>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</si>
  <si>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</si>
  <si>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</si>
  <si>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</si>
  <si>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</si>
  <si>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</si>
  <si>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</si>
  <si>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</si>
  <si>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</si>
  <si>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</si>
  <si>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</si>
  <si>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</si>
  <si>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</si>
  <si>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</si>
  <si>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</si>
  <si>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</si>
  <si>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</si>
  <si>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</si>
  <si>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</si>
  <si>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</si>
  <si>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</si>
  <si>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</si>
  <si>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</si>
  <si>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</si>
  <si>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</si>
  <si>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</si>
  <si>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</si>
  <si>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</si>
  <si>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</si>
  <si>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</si>
  <si>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</si>
  <si>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</si>
  <si>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</si>
  <si>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</si>
  <si>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</si>
  <si>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</si>
  <si>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</si>
  <si>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</si>
  <si>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</si>
  <si>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</si>
  <si>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</si>
  <si>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</si>
  <si>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</si>
  <si>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</si>
  <si>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</si>
  <si>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</si>
  <si>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</si>
  <si>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</si>
  <si>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</si>
  <si>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</si>
  <si>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</si>
  <si>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</si>
  <si>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</si>
  <si>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</si>
  <si>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</si>
  <si>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</si>
  <si>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</si>
  <si>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</si>
  <si>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</si>
  <si>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</si>
  <si>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</si>
  <si>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</si>
  <si>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</si>
  <si>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</si>
  <si>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</si>
  <si>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</si>
  <si>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</si>
  <si>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</si>
  <si>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</si>
  <si>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</si>
  <si>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</si>
  <si>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</si>
  <si>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</si>
  <si>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</si>
  <si>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</si>
  <si>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</si>
  <si>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</si>
  <si>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</si>
  <si>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</si>
  <si>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</si>
  <si>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</si>
  <si>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</si>
  <si>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</si>
  <si>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</si>
  <si>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</si>
  <si>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</si>
  <si>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</si>
  <si>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</si>
  <si>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</si>
  <si>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</si>
  <si>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</si>
  <si>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</si>
  <si>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</si>
  <si>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</si>
  <si>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</si>
  <si>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</si>
  <si>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</si>
  <si>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</si>
  <si>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</si>
  <si>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</si>
  <si>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</si>
  <si>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</si>
  <si>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</si>
  <si>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</si>
  <si>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</si>
  <si>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</si>
  <si>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</si>
  <si>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</si>
  <si>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</si>
  <si>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</si>
  <si>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</si>
  <si>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</si>
  <si>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</si>
  <si>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</si>
  <si>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</si>
  <si>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</si>
  <si>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</si>
  <si>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</si>
  <si>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</si>
  <si>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</si>
  <si>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</si>
  <si>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</si>
  <si>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</si>
  <si>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</si>
  <si>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</si>
  <si>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</si>
  <si>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</si>
  <si>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</si>
  <si>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</si>
  <si>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</si>
  <si>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</si>
  <si>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</si>
  <si>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</si>
  <si>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</si>
  <si>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</si>
  <si>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</si>
  <si>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</si>
  <si>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</si>
  <si>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</si>
  <si>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</si>
  <si>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</si>
  <si>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</si>
  <si>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</si>
  <si>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</si>
  <si>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</si>
  <si>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</si>
  <si>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</si>
  <si>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</si>
  <si>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</si>
  <si>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</si>
  <si>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</si>
  <si>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</si>
  <si>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</si>
  <si>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</si>
  <si>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</si>
  <si>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</si>
  <si>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</si>
  <si>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</si>
  <si>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</si>
  <si>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</si>
  <si>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</si>
  <si>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</si>
  <si>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</si>
  <si>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</si>
  <si>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</si>
  <si>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</si>
  <si>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</si>
  <si>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</si>
  <si>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</si>
  <si>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</si>
  <si>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</si>
  <si>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</si>
  <si>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</si>
  <si>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</si>
  <si>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</si>
  <si>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</si>
  <si>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</si>
  <si>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</si>
  <si>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</si>
  <si>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</si>
  <si>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</si>
  <si>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</si>
  <si>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</si>
  <si>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</si>
  <si>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</si>
  <si>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</si>
  <si>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</si>
  <si>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</si>
  <si>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</si>
  <si>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</si>
  <si>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</si>
  <si>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</si>
  <si>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</si>
  <si>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</si>
  <si>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</si>
  <si>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</si>
  <si>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</si>
  <si>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</si>
  <si>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</si>
  <si>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</si>
  <si>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</si>
  <si>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</si>
  <si>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</si>
  <si>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</si>
  <si>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</si>
  <si>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</si>
  <si>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</si>
  <si>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</si>
  <si>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</si>
  <si>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</si>
  <si>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</si>
  <si>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</si>
  <si>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</si>
  <si>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</si>
  <si>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</si>
  <si>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</si>
  <si>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</si>
  <si>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</si>
  <si>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</si>
  <si>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</si>
  <si>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</si>
  <si>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</si>
  <si>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</si>
  <si>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</si>
  <si>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</si>
  <si>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</si>
  <si>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</si>
  <si>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</si>
  <si>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</si>
  <si>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</si>
  <si>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</si>
  <si>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</si>
  <si>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</si>
  <si>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</si>
  <si>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</si>
  <si>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</si>
  <si>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</si>
  <si>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</si>
  <si>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</si>
  <si>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</si>
  <si>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</si>
  <si>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</si>
  <si>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</si>
  <si>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</si>
  <si>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</si>
  <si>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</si>
  <si>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</si>
  <si>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</si>
  <si>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</si>
  <si>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</si>
  <si>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</si>
  <si>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</si>
  <si>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</si>
  <si>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</si>
  <si>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</si>
  <si>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</si>
  <si>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</si>
  <si>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</si>
  <si>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</si>
  <si>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</si>
  <si>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</si>
  <si>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</si>
  <si>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</si>
  <si>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</si>
  <si>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</si>
  <si>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</si>
  <si>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</si>
  <si>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</si>
  <si>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</si>
  <si>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</si>
  <si>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</si>
  <si>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</si>
  <si>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</si>
  <si>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</si>
  <si>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</si>
  <si>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</si>
  <si>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</si>
  <si>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</si>
  <si>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</si>
  <si>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</si>
  <si>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</si>
  <si>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</si>
  <si>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</si>
  <si>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</si>
  <si>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</si>
  <si>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</si>
  <si>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</si>
  <si>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</si>
  <si>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</si>
  <si>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</si>
  <si>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</si>
  <si>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</si>
  <si>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</si>
  <si>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</si>
  <si>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</si>
  <si>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</si>
  <si>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</si>
  <si>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</si>
  <si>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</si>
  <si>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</si>
  <si>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</si>
  <si>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</si>
  <si>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</si>
  <si>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</si>
  <si>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</si>
  <si>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</si>
  <si>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</si>
  <si>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</si>
  <si>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</si>
  <si>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</si>
  <si>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</si>
  <si>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</si>
  <si>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</si>
  <si>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</si>
  <si>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</si>
  <si>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</si>
  <si>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</si>
  <si>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</si>
  <si>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</si>
  <si>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</si>
  <si>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</si>
  <si>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</si>
  <si>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</si>
  <si>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</si>
  <si>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</si>
  <si>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</si>
  <si>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</si>
  <si>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</si>
  <si>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</si>
  <si>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</si>
  <si>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</si>
  <si>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</si>
  <si>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</si>
  <si>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</si>
  <si>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</si>
  <si>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</si>
  <si>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</si>
  <si>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</si>
  <si>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</si>
  <si>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</si>
  <si>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</si>
  <si>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</si>
  <si>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</si>
  <si>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</si>
  <si>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</si>
  <si>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</si>
  <si>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</si>
  <si>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</si>
  <si>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</si>
  <si>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</si>
  <si>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</si>
  <si>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</si>
  <si>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</si>
  <si>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</si>
  <si>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</si>
  <si>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</si>
  <si>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</si>
  <si>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</si>
  <si>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</si>
  <si>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</si>
  <si>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</si>
  <si>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</si>
  <si>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</si>
  <si>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</si>
  <si>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</si>
  <si>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</si>
  <si>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</si>
  <si>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</si>
  <si>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</si>
  <si>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</si>
  <si>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</si>
  <si>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</si>
  <si>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</si>
  <si>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</si>
  <si>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</si>
  <si>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</si>
  <si>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</si>
  <si>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</si>
  <si>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</si>
  <si>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</si>
  <si>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</si>
  <si>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</si>
  <si>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</si>
  <si>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</si>
  <si>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</si>
  <si>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</si>
  <si>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</si>
  <si>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</si>
  <si>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</si>
  <si>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</si>
  <si>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</si>
  <si>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</si>
  <si>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</si>
  <si>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</si>
  <si>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</si>
  <si>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</si>
  <si>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</si>
  <si>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</si>
  <si>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</si>
  <si>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</si>
  <si>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</si>
  <si>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</si>
  <si>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</si>
  <si>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</si>
  <si>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</si>
  <si>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</si>
  <si>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</si>
  <si>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</si>
  <si>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</si>
  <si>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</si>
  <si>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</si>
  <si>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</si>
  <si>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</si>
  <si>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</si>
  <si>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</si>
  <si>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</si>
  <si>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</si>
  <si>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</si>
  <si>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</si>
  <si>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</si>
  <si>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</si>
  <si>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</si>
  <si>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</si>
  <si>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</si>
  <si>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</si>
  <si>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</si>
  <si>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</si>
  <si>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</si>
  <si>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</si>
  <si>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</si>
  <si>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</si>
  <si>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</si>
  <si>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</si>
  <si>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</si>
  <si>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</si>
  <si>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</si>
  <si>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</si>
  <si>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</si>
  <si>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</si>
  <si>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</si>
  <si>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</si>
  <si>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</si>
  <si>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</si>
  <si>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</si>
  <si>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</si>
  <si>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</si>
  <si>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</si>
  <si>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</si>
  <si>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</si>
  <si>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</si>
  <si>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</si>
  <si>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</si>
  <si>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</si>
  <si>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</si>
  <si>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</si>
  <si>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</si>
  <si>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</si>
  <si>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</si>
  <si>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</si>
  <si>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</si>
  <si>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</si>
  <si>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</si>
  <si>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</si>
  <si>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</si>
  <si>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</si>
  <si>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</si>
  <si>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</si>
  <si>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</si>
  <si>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</si>
  <si>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</si>
  <si>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</si>
  <si>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</si>
  <si>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</si>
  <si>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</si>
  <si>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</si>
  <si>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</si>
  <si>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</si>
  <si>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</si>
  <si>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</si>
  <si>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</si>
  <si>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</si>
  <si>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</si>
  <si>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</si>
  <si>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</si>
  <si>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</si>
  <si>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</si>
  <si>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</si>
  <si>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</si>
  <si>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</si>
  <si>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</si>
  <si>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</si>
  <si>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</si>
  <si>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</si>
  <si>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</si>
  <si>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</si>
  <si>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</si>
  <si>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</si>
  <si>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</si>
  <si>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</si>
  <si>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</si>
  <si>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</si>
  <si>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</si>
  <si>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</si>
  <si>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</si>
  <si>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</si>
  <si>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</si>
  <si>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</si>
  <si>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</si>
  <si>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</si>
  <si>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</si>
  <si>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</si>
  <si>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</si>
  <si>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</si>
  <si>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</si>
  <si>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</si>
  <si>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</si>
  <si>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</si>
  <si>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</si>
  <si>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</si>
  <si>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</si>
  <si>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</si>
  <si>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</si>
  <si>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</si>
  <si>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</si>
  <si>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</si>
  <si>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</si>
  <si>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</si>
  <si>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</si>
  <si>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</si>
  <si>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</si>
  <si>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</si>
  <si>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</si>
  <si>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</si>
  <si>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</si>
  <si>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</si>
  <si>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</si>
  <si>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</si>
  <si>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</si>
  <si>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</si>
  <si>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</si>
  <si>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</si>
  <si>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</si>
  <si>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</si>
  <si>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</si>
  <si>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</si>
  <si>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</si>
  <si>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</si>
  <si>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</si>
  <si>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</si>
  <si>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</si>
  <si>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</si>
  <si>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</si>
  <si>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</si>
  <si>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</si>
  <si>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</si>
  <si>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</si>
  <si>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</si>
  <si>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</si>
  <si>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</si>
  <si>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</si>
  <si>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</si>
  <si>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</si>
  <si>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</si>
  <si>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</si>
  <si>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</si>
  <si>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</si>
  <si>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</si>
  <si>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</si>
  <si>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</si>
  <si>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</si>
  <si>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</si>
  <si>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</si>
  <si>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</si>
  <si>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</si>
  <si>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</si>
  <si>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</si>
  <si>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</si>
  <si>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</si>
  <si>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</si>
  <si>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</si>
  <si>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</si>
  <si>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</si>
  <si>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</si>
  <si>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</si>
  <si>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</si>
  <si>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</si>
  <si>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</si>
  <si>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</si>
  <si>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</si>
  <si>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</si>
  <si>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</si>
  <si>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</si>
  <si>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</si>
  <si>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</si>
  <si>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</si>
  <si>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</si>
  <si>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</si>
  <si>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</si>
  <si>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</si>
  <si>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</si>
  <si>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</si>
  <si>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</si>
  <si>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</si>
  <si>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</si>
  <si>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</si>
  <si>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</si>
  <si>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</si>
  <si>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</si>
  <si>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</si>
  <si>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</si>
  <si>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</si>
  <si>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</si>
  <si>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</si>
  <si>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</si>
  <si>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</si>
  <si>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</si>
  <si>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</si>
  <si>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</si>
  <si>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</si>
  <si>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</si>
  <si>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</si>
  <si>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</si>
  <si>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</si>
  <si>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</si>
  <si>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</si>
  <si>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</si>
  <si>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</si>
  <si>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</si>
  <si>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</si>
  <si>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</si>
  <si>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</si>
  <si>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</si>
  <si>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</si>
  <si>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</si>
  <si>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</si>
  <si>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</si>
  <si>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</si>
  <si>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</si>
  <si>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</si>
  <si>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</si>
  <si>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</si>
  <si>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</si>
  <si>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</si>
  <si>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</si>
  <si>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</si>
  <si>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</si>
  <si>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</si>
  <si>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</si>
  <si>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</si>
  <si>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</si>
  <si>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</si>
  <si>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</si>
  <si>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</si>
  <si>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</si>
  <si>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</si>
  <si>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</si>
  <si>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</si>
  <si>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</si>
  <si>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</si>
  <si>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</si>
  <si>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</si>
  <si>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</si>
  <si>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</si>
  <si>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</si>
  <si>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</si>
  <si>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</si>
  <si>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</si>
  <si>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</si>
  <si>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</si>
  <si>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</si>
  <si>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</si>
  <si>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</si>
  <si>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</si>
  <si>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</si>
  <si>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</si>
  <si>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</si>
  <si>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</si>
  <si>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</si>
  <si>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</si>
  <si>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</si>
  <si>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</si>
  <si>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</si>
  <si>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</si>
  <si>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</si>
  <si>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</si>
  <si>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</si>
  <si>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</si>
  <si>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</si>
  <si>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</si>
  <si>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</si>
  <si>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</si>
  <si>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</si>
  <si>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</si>
  <si>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</si>
  <si>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</si>
  <si>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</si>
  <si>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</si>
  <si>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</si>
  <si>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</si>
  <si>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</si>
  <si>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</si>
  <si>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</si>
  <si>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</si>
  <si>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</si>
  <si>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</si>
  <si>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</si>
  <si>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</si>
  <si>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</si>
  <si>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</si>
  <si>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</si>
  <si>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</si>
  <si>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</si>
  <si>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</si>
  <si>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</si>
  <si>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</si>
  <si>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</si>
  <si>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</si>
  <si>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</si>
  <si>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</si>
  <si>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</si>
  <si>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</si>
  <si>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</si>
  <si>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</si>
  <si>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</si>
  <si>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</si>
  <si>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</si>
  <si>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</si>
  <si>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</si>
  <si>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</si>
  <si>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</si>
  <si>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</si>
  <si>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</si>
  <si>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</si>
  <si>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</si>
  <si>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</si>
  <si>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</si>
  <si>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</si>
  <si>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</si>
  <si>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</si>
  <si>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</si>
  <si>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</si>
  <si>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</si>
  <si>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</si>
  <si>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</si>
  <si>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</si>
  <si>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</si>
  <si>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</si>
  <si>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</si>
  <si>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</si>
  <si>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</si>
  <si>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</si>
  <si>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</si>
  <si>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</si>
  <si>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</si>
  <si>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</si>
  <si>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</si>
  <si>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</si>
  <si>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</si>
  <si>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</si>
  <si>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</si>
  <si>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</si>
  <si>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</si>
  <si>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</si>
  <si>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</si>
  <si>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</si>
  <si>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</si>
  <si>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</si>
  <si>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</si>
  <si>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</si>
  <si>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</si>
  <si>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</si>
  <si>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</si>
  <si>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</si>
  <si>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</si>
  <si>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</si>
  <si>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</si>
  <si>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</si>
  <si>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</si>
  <si>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</si>
  <si>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</si>
  <si>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</si>
  <si>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</si>
  <si>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</si>
  <si>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</si>
  <si>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</si>
  <si>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</si>
  <si>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</si>
  <si>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</si>
  <si>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</si>
  <si>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</si>
  <si>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</si>
  <si>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</si>
  <si>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</si>
  <si>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</si>
  <si>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</si>
  <si>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</si>
  <si>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</si>
  <si>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</si>
  <si>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</si>
  <si>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</si>
  <si>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</si>
  <si>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</si>
  <si>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</si>
  <si>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</si>
  <si>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</si>
  <si>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</si>
  <si>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</si>
  <si>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</si>
  <si>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</si>
  <si>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</si>
  <si>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</si>
  <si>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</si>
  <si>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</si>
  <si>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</si>
  <si>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</si>
  <si>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</si>
  <si>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</si>
  <si>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</si>
  <si>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</si>
  <si>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</si>
  <si>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</si>
  <si>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</si>
  <si>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</si>
  <si>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</si>
  <si>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</si>
  <si>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</si>
  <si>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</si>
  <si>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</si>
  <si>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</si>
  <si>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</si>
  <si>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</si>
  <si>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</si>
  <si>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</si>
  <si>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</si>
  <si>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</si>
  <si>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</si>
  <si>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</si>
  <si>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</si>
  <si>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</si>
  <si>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</si>
  <si>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</si>
  <si>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</si>
  <si>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</si>
  <si>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</si>
  <si>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</si>
  <si>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</si>
  <si>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</si>
  <si>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</si>
  <si>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</si>
  <si>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</si>
  <si>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</si>
  <si>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</si>
  <si>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</si>
  <si>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</si>
  <si>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</si>
  <si>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</si>
  <si>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</si>
  <si>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</si>
  <si>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</si>
  <si>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</si>
  <si>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</si>
  <si>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</si>
  <si>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</si>
  <si>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</si>
  <si>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</si>
  <si>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</si>
  <si>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</si>
  <si>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</si>
  <si>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</si>
  <si>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</si>
  <si>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</si>
  <si>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</si>
  <si>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</si>
  <si>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</si>
  <si>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</si>
  <si>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</si>
  <si>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</si>
  <si>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</si>
  <si>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</si>
  <si>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</si>
  <si>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</si>
  <si>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</si>
  <si>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</si>
  <si>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</si>
  <si>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</si>
  <si>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</si>
  <si>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</si>
  <si>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</si>
  <si>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</si>
  <si>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</si>
  <si>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</si>
  <si>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</si>
  <si>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</si>
  <si>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</si>
  <si>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</si>
  <si>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</si>
  <si>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</si>
  <si>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</si>
  <si>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</si>
  <si>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</si>
  <si>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</si>
  <si>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</si>
  <si>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</si>
  <si>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</si>
  <si>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</si>
  <si>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</si>
  <si>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</si>
  <si>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</si>
  <si>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</si>
  <si>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</si>
  <si>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</si>
  <si>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</si>
  <si>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</si>
  <si>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</si>
  <si>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</si>
  <si>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</si>
  <si>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</si>
  <si>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</si>
  <si>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</si>
  <si>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</si>
  <si>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</si>
  <si>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</si>
  <si>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</si>
  <si>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</si>
  <si>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</si>
  <si>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</si>
  <si>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</si>
  <si>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</si>
  <si>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</si>
  <si>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</si>
  <si>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</si>
  <si>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</si>
  <si>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</si>
  <si>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</si>
  <si>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</si>
  <si>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</si>
  <si>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</si>
  <si>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</si>
  <si>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</si>
  <si>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</si>
  <si>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</si>
  <si>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</si>
  <si>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</si>
  <si>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</si>
  <si>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</si>
  <si>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</si>
  <si>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</si>
  <si>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</si>
  <si>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</si>
  <si>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</si>
  <si>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</si>
  <si>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</si>
  <si>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</si>
  <si>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</si>
  <si>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</si>
  <si>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</si>
  <si>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</si>
  <si>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</si>
  <si>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</si>
  <si>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</si>
  <si>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</si>
  <si>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</si>
  <si>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</si>
  <si>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</si>
  <si>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</si>
  <si>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</si>
  <si>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</si>
  <si>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</si>
  <si>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</si>
  <si>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</si>
  <si>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</si>
  <si>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</si>
  <si>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</si>
  <si>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</si>
  <si>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</si>
  <si>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</si>
  <si>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</si>
  <si>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</si>
  <si>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</si>
  <si>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</si>
  <si>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</si>
  <si>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</si>
  <si>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</si>
  <si>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</si>
  <si>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</si>
  <si>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</si>
  <si>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</si>
  <si>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</si>
  <si>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</si>
  <si>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</si>
  <si>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</si>
  <si>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</si>
  <si>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</si>
  <si>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</si>
  <si>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</si>
  <si>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</si>
  <si>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</si>
  <si>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</si>
  <si>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</si>
  <si>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</si>
  <si>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</si>
  <si>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</si>
  <si>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</si>
  <si>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</si>
  <si>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</si>
  <si>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</si>
  <si>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</si>
  <si>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</si>
  <si>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</si>
  <si>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</si>
  <si>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</si>
  <si>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</si>
  <si>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</si>
  <si>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</si>
  <si>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</si>
  <si>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</si>
  <si>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</si>
  <si>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</si>
  <si>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</si>
  <si>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</si>
  <si>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</si>
  <si>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</si>
  <si>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</si>
  <si>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</si>
  <si>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</si>
  <si>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</si>
  <si>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</si>
  <si>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</si>
  <si>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</si>
  <si>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</si>
  <si>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</si>
  <si>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</si>
  <si>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</si>
  <si>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</si>
  <si>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</si>
  <si>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</si>
  <si>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</si>
  <si>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</si>
  <si>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</si>
  <si>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</si>
  <si>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</si>
  <si>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</si>
  <si>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</si>
  <si>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</si>
  <si>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</si>
  <si>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</si>
  <si>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</si>
  <si>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</si>
  <si>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</si>
  <si>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</si>
  <si>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</si>
  <si>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</si>
  <si>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</si>
  <si>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</si>
  <si>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</si>
  <si>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</si>
  <si>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</si>
  <si>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</si>
  <si>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</si>
  <si>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</si>
  <si>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</si>
  <si>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</si>
  <si>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</si>
  <si>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</si>
  <si>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</si>
  <si>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</si>
  <si>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</si>
  <si>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</si>
  <si>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</si>
  <si>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</si>
  <si>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</si>
  <si>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</si>
  <si>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</si>
  <si>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</si>
  <si>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</si>
  <si>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</si>
  <si>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</si>
  <si>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</si>
  <si>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</si>
  <si>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</si>
  <si>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</si>
  <si>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</si>
  <si>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</si>
  <si>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</si>
  <si>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</si>
  <si>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</si>
  <si>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</si>
  <si>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</si>
  <si>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</si>
  <si>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</si>
  <si>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</si>
  <si>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</si>
  <si>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</si>
  <si>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</si>
  <si>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</si>
  <si>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</si>
  <si>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</si>
  <si>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</si>
  <si>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</si>
  <si>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</si>
  <si>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</si>
  <si>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</si>
  <si>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</si>
  <si>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</si>
  <si>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</si>
  <si>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</si>
  <si>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</si>
  <si>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</si>
  <si>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</si>
  <si>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</si>
  <si>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</si>
  <si>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</si>
  <si>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</si>
  <si>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</si>
  <si>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</si>
  <si>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</si>
  <si>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</si>
  <si>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</si>
  <si>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</si>
  <si>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</si>
  <si>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</si>
  <si>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</si>
  <si>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</si>
  <si>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</si>
  <si>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</si>
  <si>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</si>
  <si>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</si>
  <si>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</si>
  <si>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</si>
  <si>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</si>
  <si>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</si>
  <si>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</si>
  <si>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</si>
  <si>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</si>
  <si>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</si>
  <si>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</si>
  <si>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</si>
  <si>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</si>
  <si>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</si>
  <si>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</si>
  <si>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</si>
  <si>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</si>
  <si>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</si>
  <si>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</si>
  <si>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</si>
  <si>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</si>
  <si>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</si>
  <si>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</si>
  <si>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</si>
  <si>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</si>
  <si>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</si>
  <si>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</si>
  <si>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</si>
  <si>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</si>
  <si>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</si>
  <si>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</si>
  <si>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</si>
  <si>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</si>
  <si>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</si>
  <si>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</si>
  <si>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</si>
  <si>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</si>
  <si>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</si>
  <si>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</si>
  <si>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</si>
  <si>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</si>
  <si>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</si>
  <si>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</si>
  <si>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</si>
  <si>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</si>
  <si>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</si>
  <si>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</si>
  <si>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</si>
  <si>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</si>
  <si>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</si>
  <si>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</si>
  <si>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</si>
  <si>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</si>
  <si>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</si>
  <si>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</si>
  <si>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</si>
  <si>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</si>
  <si>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</si>
  <si>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</si>
  <si>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</si>
  <si>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</si>
  <si>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</si>
  <si>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</si>
  <si>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</si>
  <si>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</si>
  <si>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</si>
  <si>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</si>
  <si>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</si>
  <si>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</si>
  <si>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</si>
  <si>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</si>
  <si>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</si>
  <si>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</si>
  <si>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</si>
  <si>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</si>
  <si>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</si>
  <si>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</si>
  <si>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</si>
  <si>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</si>
  <si>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</si>
  <si>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</si>
  <si>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</si>
  <si>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</si>
  <si>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</si>
  <si>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</si>
  <si>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</si>
  <si>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</si>
  <si>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</si>
  <si>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</si>
  <si>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</si>
  <si>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</si>
  <si>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</si>
  <si>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</si>
  <si>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</si>
  <si>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</si>
  <si>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</si>
  <si>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</si>
  <si>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</si>
  <si>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</si>
  <si>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</si>
  <si>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</si>
  <si>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</si>
  <si>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</si>
  <si>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</si>
  <si>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</si>
  <si>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</si>
  <si>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</si>
  <si>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</si>
  <si>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</si>
  <si>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</si>
  <si>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</si>
  <si>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</si>
  <si>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</si>
  <si>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</si>
  <si>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</si>
  <si>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</si>
  <si>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</si>
  <si>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</si>
  <si>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</si>
  <si>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</si>
  <si>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</si>
  <si>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</si>
  <si>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</si>
  <si>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</si>
  <si>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</si>
  <si>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</si>
  <si>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</si>
  <si>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</si>
  <si>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</si>
  <si>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</si>
  <si>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</si>
  <si>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</si>
  <si>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</si>
  <si>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</si>
  <si>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</si>
  <si>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</si>
  <si>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</si>
  <si>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</si>
  <si>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</si>
  <si>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</si>
  <si>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</si>
  <si>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</si>
  <si>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</si>
  <si>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</si>
  <si>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</si>
  <si>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</si>
  <si>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</si>
  <si>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</si>
  <si>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</si>
  <si>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</si>
  <si>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</si>
  <si>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</si>
  <si>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</si>
  <si>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</si>
  <si>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</si>
  <si>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</si>
  <si>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</si>
  <si>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</si>
  <si>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</si>
  <si>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</si>
  <si>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</si>
  <si>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</si>
  <si>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</si>
  <si>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</si>
  <si>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</si>
  <si>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</si>
  <si>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</si>
  <si>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</si>
  <si>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</si>
  <si>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</si>
  <si>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</si>
  <si>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</si>
  <si>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</si>
  <si>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</si>
  <si>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</si>
  <si>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</si>
  <si>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</si>
  <si>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</si>
  <si>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</si>
  <si>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</si>
  <si>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</si>
  <si>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</si>
  <si>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</si>
  <si>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</si>
  <si>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</si>
  <si>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</si>
  <si>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</si>
  <si>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</si>
  <si>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</si>
  <si>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</si>
  <si>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</si>
  <si>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</si>
  <si>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</si>
  <si>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</si>
  <si>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</si>
  <si>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</si>
  <si>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</si>
  <si>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</si>
  <si>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</si>
  <si>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</si>
  <si>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</si>
  <si>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</si>
  <si>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</si>
  <si>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</si>
  <si>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</si>
  <si>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</si>
  <si>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</si>
  <si>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</si>
  <si>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</si>
  <si>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</si>
  <si>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</si>
  <si>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</si>
  <si>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</si>
  <si>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</si>
  <si>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</si>
  <si>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</si>
  <si>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</si>
  <si>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</si>
  <si>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</si>
  <si>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</si>
  <si>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</si>
  <si>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</si>
  <si>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</si>
  <si>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</si>
  <si>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</si>
  <si>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</si>
  <si>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</si>
  <si>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</si>
  <si>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</si>
  <si>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</si>
  <si>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</si>
  <si>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</si>
  <si>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</si>
  <si>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</si>
  <si>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</si>
  <si>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</si>
  <si>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</si>
  <si>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</si>
  <si>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</si>
  <si>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</si>
  <si>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</si>
  <si>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</si>
  <si>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</si>
  <si>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</si>
  <si>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</si>
  <si>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</si>
  <si>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</si>
  <si>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</si>
  <si>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</si>
  <si>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</si>
  <si>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</si>
  <si>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</si>
  <si>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</si>
  <si>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</si>
  <si>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</si>
  <si>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</si>
  <si>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</si>
  <si>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</si>
  <si>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</si>
  <si>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</si>
  <si>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</si>
  <si>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</si>
  <si>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</si>
  <si>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</si>
  <si>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</si>
  <si>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</si>
  <si>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</si>
  <si>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</si>
  <si>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</si>
  <si>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</si>
  <si>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</si>
  <si>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</si>
  <si>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</si>
  <si>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</si>
  <si>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</si>
  <si>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</si>
  <si>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</si>
  <si>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</si>
  <si>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</si>
  <si>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</si>
  <si>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</si>
  <si>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</si>
  <si>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</si>
  <si>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</si>
  <si>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</si>
  <si>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</si>
  <si>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</si>
  <si>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</si>
  <si>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</si>
  <si>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</si>
  <si>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</si>
  <si>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</si>
  <si>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</si>
  <si>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</si>
  <si>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</si>
  <si>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</si>
  <si>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</si>
  <si>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</si>
  <si>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</si>
  <si>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</si>
  <si>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</si>
  <si>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</si>
  <si>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</si>
  <si>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</si>
  <si>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</si>
  <si>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</si>
  <si>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</si>
  <si>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</si>
  <si>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</si>
  <si>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</si>
  <si>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</si>
  <si>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</si>
  <si>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</si>
  <si>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</si>
  <si>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</si>
  <si>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</si>
  <si>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</si>
  <si>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</si>
  <si>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</si>
  <si>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</si>
  <si>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</si>
  <si>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</si>
  <si>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</si>
  <si>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</si>
  <si>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</si>
  <si>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</si>
  <si>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</si>
  <si>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</si>
  <si>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</si>
  <si>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</si>
  <si>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</si>
  <si>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</si>
  <si>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</si>
  <si>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</si>
  <si>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</si>
  <si>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</si>
  <si>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</si>
  <si>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</si>
  <si>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</si>
  <si>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</si>
  <si>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</si>
  <si>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</si>
  <si>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</si>
  <si>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</si>
  <si>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</si>
  <si>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</si>
  <si>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</si>
  <si>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</si>
  <si>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</si>
  <si>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</si>
  <si>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</si>
  <si>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</si>
  <si>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</si>
  <si>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</si>
  <si>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</si>
  <si>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</si>
  <si>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</si>
  <si>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</si>
  <si>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</si>
  <si>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</si>
  <si>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</si>
  <si>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</si>
  <si>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</si>
  <si>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</si>
  <si>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</si>
  <si>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</si>
  <si>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</si>
  <si>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</si>
  <si>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</si>
  <si>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</si>
  <si>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</si>
  <si>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</si>
  <si>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</si>
  <si>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</si>
  <si>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</si>
  <si>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</si>
  <si>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</si>
  <si>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</si>
  <si>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</si>
  <si>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</si>
  <si>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</si>
  <si>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</si>
  <si>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</si>
  <si>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</si>
  <si>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</si>
  <si>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</si>
  <si>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</si>
  <si>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</si>
  <si>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</si>
  <si>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</si>
  <si>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</si>
  <si>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</si>
  <si>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</si>
  <si>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</si>
  <si>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</si>
  <si>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</si>
  <si>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</si>
  <si>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</si>
  <si>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</si>
  <si>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</si>
  <si>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</si>
  <si>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</si>
  <si>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</si>
  <si>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</si>
  <si>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</si>
  <si>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</si>
  <si>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</si>
  <si>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</si>
  <si>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</si>
  <si>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</si>
  <si>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</si>
  <si>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</si>
  <si>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</si>
  <si>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</si>
  <si>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</si>
  <si>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</si>
  <si>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</si>
  <si>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</si>
  <si>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</si>
  <si>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</si>
  <si>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</si>
  <si>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</si>
  <si>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</si>
  <si>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</si>
  <si>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</si>
  <si>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</si>
  <si>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</si>
  <si>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</si>
  <si>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</si>
  <si>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</si>
  <si>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</si>
  <si>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</si>
  <si>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</si>
  <si>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</si>
  <si>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</si>
  <si>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</si>
  <si>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</si>
  <si>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</si>
  <si>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</si>
  <si>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</si>
  <si>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</si>
  <si>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</si>
  <si>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</si>
  <si>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</si>
  <si>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</si>
  <si>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</si>
  <si>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</si>
  <si>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</si>
  <si>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</si>
  <si>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</si>
  <si>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</si>
  <si>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</si>
  <si>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</si>
  <si>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</si>
  <si>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</si>
  <si>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</si>
  <si>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</si>
  <si>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</si>
  <si>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</si>
  <si>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</si>
  <si>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</si>
  <si>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</si>
  <si>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</si>
  <si>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</si>
  <si>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</si>
  <si>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</si>
  <si>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</si>
  <si>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</si>
  <si>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</si>
  <si>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</si>
  <si>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</si>
  <si>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</si>
  <si>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</si>
  <si>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</si>
  <si>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</si>
  <si>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</si>
  <si>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</si>
  <si>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</si>
  <si>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</si>
  <si>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</si>
  <si>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</si>
  <si>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</si>
  <si>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</si>
  <si>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</si>
  <si>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</si>
  <si>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</si>
  <si>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</si>
  <si>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</si>
  <si>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</si>
  <si>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</si>
  <si>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</si>
  <si>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</si>
  <si>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</si>
  <si>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</si>
  <si>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</si>
  <si>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</si>
  <si>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</si>
  <si>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</si>
  <si>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</si>
  <si>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</si>
  <si>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</si>
  <si>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</si>
  <si>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</si>
  <si>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</si>
  <si>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</si>
  <si>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</si>
  <si>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</si>
  <si>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</si>
  <si>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</si>
  <si>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</si>
  <si>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</si>
  <si>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</si>
  <si>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</si>
  <si>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</si>
  <si>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</si>
  <si>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</si>
  <si>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</si>
  <si>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</si>
  <si>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</si>
  <si>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</si>
  <si>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</si>
  <si>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</si>
  <si>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</si>
  <si>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</si>
  <si>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</si>
  <si>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</si>
  <si>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</si>
  <si>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</si>
  <si>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</si>
  <si>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</si>
  <si>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</si>
  <si>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</si>
  <si>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</si>
  <si>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</si>
  <si>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</si>
  <si>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</si>
  <si>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</si>
  <si>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</si>
  <si>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</si>
  <si>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</si>
  <si>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</si>
  <si>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</si>
  <si>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</si>
  <si>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</si>
  <si>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</si>
  <si>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</si>
  <si>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</si>
  <si>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</si>
  <si>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</si>
  <si>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</si>
  <si>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</si>
  <si>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</si>
  <si>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</si>
  <si>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</si>
  <si>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</si>
  <si>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</si>
  <si>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</si>
  <si>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</si>
  <si>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</si>
  <si>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</si>
  <si>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</si>
  <si>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</si>
  <si>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</si>
  <si>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</si>
  <si>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</si>
  <si>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</si>
  <si>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</si>
  <si>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</si>
  <si>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</si>
  <si>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</si>
  <si>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</si>
  <si>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</si>
  <si>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</si>
  <si>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</si>
  <si>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</si>
  <si>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</si>
  <si>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</si>
  <si>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</si>
  <si>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</si>
  <si>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</si>
  <si>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</si>
  <si>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</si>
  <si>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</si>
  <si>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</si>
  <si>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</si>
  <si>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</si>
  <si>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</si>
  <si>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</si>
  <si>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</si>
  <si>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</si>
  <si>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</si>
  <si>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</si>
  <si>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</si>
  <si>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</si>
  <si>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</si>
  <si>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</si>
  <si>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</si>
  <si>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</si>
  <si>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</si>
  <si>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</si>
  <si>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</si>
  <si>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</si>
  <si>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</si>
  <si>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</si>
  <si>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</si>
  <si>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</si>
  <si>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</si>
  <si>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</si>
  <si>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</si>
  <si>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</si>
  <si>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</si>
  <si>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</si>
  <si>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</si>
  <si>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</si>
  <si>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</si>
  <si>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</si>
  <si>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</si>
  <si>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</si>
  <si>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</si>
  <si>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</si>
  <si>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</si>
  <si>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</si>
  <si>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</si>
  <si>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</si>
  <si>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</si>
  <si>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</si>
  <si>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</si>
  <si>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</si>
  <si>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</si>
  <si>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</si>
  <si>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</si>
  <si>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</si>
  <si>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</si>
  <si>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</si>
  <si>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</si>
  <si>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</si>
  <si>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</si>
  <si>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</si>
  <si>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</si>
  <si>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</si>
  <si>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</si>
  <si>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</si>
  <si>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</si>
  <si>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</si>
  <si>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</si>
  <si>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</si>
  <si>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</si>
  <si>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</si>
  <si>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</si>
  <si>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</si>
  <si>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</si>
  <si>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</si>
  <si>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</si>
  <si>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</si>
  <si>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</si>
  <si>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</si>
  <si>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</si>
  <si>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</si>
  <si>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</si>
  <si>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</si>
  <si>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</si>
  <si>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</si>
  <si>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</si>
  <si>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</si>
  <si>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</si>
  <si>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</si>
  <si>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</si>
  <si>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</si>
  <si>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</si>
  <si>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</si>
  <si>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</si>
  <si>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</si>
  <si>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</si>
  <si>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</si>
  <si>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</si>
  <si>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</si>
  <si>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</si>
  <si>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</si>
  <si>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</si>
  <si>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</si>
  <si>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</si>
  <si>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</si>
  <si>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</si>
  <si>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</si>
  <si>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</si>
  <si>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</si>
  <si>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</si>
  <si>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</si>
  <si>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</si>
  <si>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</si>
  <si>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</si>
  <si>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</si>
  <si>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</si>
  <si>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</si>
  <si>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</si>
  <si>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</si>
  <si>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</si>
  <si>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</si>
  <si>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</si>
  <si>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</si>
  <si>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</si>
  <si>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</si>
  <si>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</si>
  <si>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</si>
  <si>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</si>
  <si>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</si>
  <si>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</si>
  <si>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</si>
  <si>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</si>
  <si>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</si>
  <si>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</si>
  <si>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</si>
  <si>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</si>
  <si>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</si>
  <si>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</si>
  <si>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</si>
  <si>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</si>
  <si>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</si>
  <si>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</si>
  <si>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</si>
  <si>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</si>
  <si>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</si>
  <si>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</si>
  <si>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</si>
  <si>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</si>
  <si>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</si>
  <si>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</si>
  <si>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</si>
  <si>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</si>
  <si>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</si>
  <si>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</si>
  <si>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</si>
  <si>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</si>
  <si>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</si>
  <si>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</si>
  <si>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</si>
  <si>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</si>
  <si>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</si>
  <si>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</si>
  <si>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</si>
  <si>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</si>
  <si>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</si>
  <si>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</si>
  <si>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</si>
  <si>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</si>
  <si>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</si>
  <si>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</si>
  <si>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</si>
  <si>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</si>
  <si>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</si>
  <si>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</si>
  <si>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</si>
  <si>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</si>
  <si>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</si>
  <si>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</si>
  <si>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</si>
  <si>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</si>
  <si>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</si>
  <si>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</si>
  <si>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</si>
  <si>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</si>
  <si>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</si>
  <si>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</si>
  <si>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</si>
  <si>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</si>
  <si>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</si>
  <si>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</si>
  <si>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</si>
  <si>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</si>
  <si>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</si>
  <si>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</si>
  <si>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</si>
  <si>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</si>
  <si>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</si>
  <si>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</si>
  <si>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</si>
  <si>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</si>
  <si>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</si>
  <si>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</si>
  <si>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</si>
  <si>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</si>
  <si>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</si>
  <si>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</si>
  <si>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</si>
  <si>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</si>
  <si>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</si>
  <si>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</si>
  <si>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</si>
  <si>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</si>
  <si>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</si>
  <si>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</si>
  <si>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</si>
  <si>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</si>
  <si>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</si>
  <si>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</si>
  <si>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</si>
  <si>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</si>
  <si>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</si>
  <si>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</si>
  <si>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</si>
  <si>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</si>
  <si>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</si>
  <si>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</si>
  <si>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</si>
  <si>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</si>
  <si>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</si>
  <si>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</si>
  <si>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</si>
  <si>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</si>
  <si>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</si>
  <si>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</si>
  <si>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</si>
  <si>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</si>
  <si>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</si>
  <si>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</si>
  <si>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</si>
  <si>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</si>
  <si>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</si>
  <si>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</si>
  <si>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</si>
  <si>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</si>
  <si>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</si>
  <si>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</si>
  <si>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</si>
  <si>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</si>
  <si>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</si>
  <si>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</si>
  <si>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</si>
  <si>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</si>
  <si>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</si>
  <si>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</si>
  <si>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</si>
  <si>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</si>
  <si>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</si>
  <si>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</si>
  <si>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</si>
  <si>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</si>
  <si>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</si>
  <si>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</si>
  <si>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</si>
  <si>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</si>
  <si>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</si>
  <si>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</si>
  <si>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</si>
  <si>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</si>
  <si>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</si>
  <si>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</si>
  <si>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</si>
  <si>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</si>
  <si>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</si>
  <si>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</si>
  <si>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</si>
  <si>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</si>
  <si>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</si>
  <si>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</si>
  <si>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</si>
  <si>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</si>
  <si>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</si>
  <si>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</si>
  <si>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</si>
  <si>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</si>
  <si>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</si>
  <si>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</si>
  <si>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</si>
  <si>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</si>
  <si>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</si>
  <si>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</si>
  <si>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</si>
  <si>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</si>
  <si>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</si>
  <si>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</si>
  <si>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</si>
  <si>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</si>
  <si>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</si>
  <si>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</si>
  <si>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</si>
  <si>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</si>
  <si>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</si>
  <si>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</si>
  <si>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</si>
  <si>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</si>
  <si>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</si>
  <si>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</si>
  <si>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</si>
  <si>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</si>
  <si>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</si>
  <si>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</si>
  <si>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</si>
  <si>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</si>
  <si>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</si>
  <si>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</si>
  <si>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</si>
  <si>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</si>
  <si>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</si>
  <si>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</si>
  <si>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</si>
  <si>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</si>
  <si>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</si>
  <si>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</si>
  <si>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</si>
  <si>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</si>
  <si>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</si>
  <si>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</si>
  <si>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</si>
  <si>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</si>
  <si>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</si>
  <si>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</si>
  <si>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</si>
  <si>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</si>
  <si>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</si>
  <si>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</si>
  <si>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</si>
  <si>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</si>
  <si>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</si>
  <si>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</si>
  <si>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</si>
  <si>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</si>
  <si>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</si>
  <si>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</si>
  <si>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</si>
  <si>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</si>
  <si>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</si>
  <si>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</si>
  <si>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</si>
  <si>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</si>
  <si>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</si>
  <si>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</si>
  <si>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</si>
  <si>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</si>
  <si>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</si>
  <si>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</si>
  <si>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</si>
  <si>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</si>
  <si>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</si>
  <si>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</si>
  <si>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</si>
  <si>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</si>
  <si>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</si>
  <si>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</si>
  <si>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</si>
  <si>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</si>
  <si>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</si>
  <si>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</si>
  <si>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</si>
  <si>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</si>
  <si>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</si>
  <si>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</si>
  <si>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</si>
  <si>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</si>
  <si>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</si>
  <si>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</si>
  <si>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</si>
  <si>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</si>
  <si>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</si>
  <si>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</si>
  <si>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</si>
  <si>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</si>
  <si>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</si>
  <si>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</si>
  <si>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</si>
  <si>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</si>
  <si>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</si>
  <si>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</si>
  <si>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</si>
  <si>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</si>
  <si>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</si>
  <si>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</si>
  <si>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</si>
  <si>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</si>
  <si>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</si>
  <si>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</si>
  <si>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</si>
  <si>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</si>
  <si>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</si>
  <si>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</si>
  <si>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</si>
  <si>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</si>
  <si>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</si>
  <si>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</si>
  <si>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</si>
  <si>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</si>
  <si>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</si>
  <si>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</si>
  <si>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</si>
  <si>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</si>
  <si>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</si>
  <si>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</si>
  <si>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</si>
  <si>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</si>
  <si>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</si>
  <si>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</si>
  <si>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</si>
  <si>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</si>
  <si>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</si>
  <si>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</si>
  <si>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</si>
  <si>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</si>
  <si>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</si>
  <si>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</si>
  <si>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</si>
  <si>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</si>
  <si>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</si>
  <si>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</si>
  <si>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</si>
  <si>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</si>
  <si>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</si>
  <si>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</si>
  <si>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</si>
  <si>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</si>
  <si>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</si>
  <si>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</si>
  <si>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</si>
  <si>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</si>
  <si>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</si>
  <si>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</si>
  <si>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</si>
  <si>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</si>
  <si>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</si>
  <si>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</si>
  <si>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</si>
  <si>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</si>
  <si>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</si>
  <si>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</si>
  <si>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</si>
  <si>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</si>
  <si>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</si>
  <si>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</si>
  <si>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</si>
  <si>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</si>
  <si>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</si>
  <si>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</si>
  <si>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</si>
  <si>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</si>
  <si>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</si>
  <si>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</si>
  <si>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</si>
  <si>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</si>
  <si>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</si>
  <si>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</si>
  <si>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</si>
  <si>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</si>
  <si>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</si>
  <si>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</si>
  <si>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</si>
  <si>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</si>
  <si>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</si>
  <si>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</si>
  <si>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</si>
  <si>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</si>
  <si>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</si>
  <si>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</si>
  <si>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</si>
  <si>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</si>
  <si>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</si>
  <si>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</si>
  <si>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</si>
  <si>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</si>
  <si>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</si>
  <si>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</si>
  <si>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</si>
  <si>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</si>
  <si>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</si>
  <si>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</si>
  <si>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</si>
  <si>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</si>
  <si>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</si>
  <si>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</si>
  <si>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</si>
  <si>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</si>
  <si>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</si>
  <si>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</si>
  <si>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</si>
  <si>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</si>
  <si>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</si>
  <si>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</si>
  <si>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</si>
  <si>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</si>
  <si>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</si>
  <si>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</si>
  <si>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</si>
  <si>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</si>
  <si>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</si>
  <si>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</si>
  <si>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</si>
  <si>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</si>
  <si>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</si>
  <si>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</si>
  <si>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</si>
  <si>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</si>
  <si>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</si>
  <si>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</si>
  <si>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</si>
  <si>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</si>
  <si>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</si>
  <si>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</si>
  <si>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</si>
  <si>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</si>
  <si>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</si>
  <si>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</si>
  <si>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</si>
  <si>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</si>
  <si>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</si>
  <si>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</si>
  <si>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</si>
  <si>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</si>
  <si>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</si>
  <si>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</si>
  <si>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</si>
  <si>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</si>
  <si>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</si>
  <si>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</si>
  <si>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</si>
  <si>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</si>
  <si>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</si>
  <si>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</si>
  <si>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</si>
  <si>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</si>
  <si>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</si>
  <si>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</si>
  <si>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</si>
  <si>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</si>
  <si>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</si>
  <si>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</si>
  <si>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</si>
  <si>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</si>
  <si>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</si>
  <si>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</si>
  <si>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</si>
  <si>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</si>
  <si>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</si>
  <si>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</si>
  <si>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</si>
  <si>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</si>
  <si>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</si>
  <si>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</si>
  <si>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</si>
  <si>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</si>
  <si>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</si>
  <si>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</si>
  <si>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</si>
  <si>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</si>
  <si>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</si>
  <si>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</si>
  <si>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</si>
  <si>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</si>
  <si>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</si>
  <si>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</si>
  <si>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</si>
  <si>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</si>
  <si>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</si>
  <si>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</si>
  <si>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</si>
  <si>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</si>
  <si>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</si>
  <si>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</si>
  <si>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</si>
  <si>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</si>
  <si>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</si>
  <si>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</si>
  <si>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</si>
  <si>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</si>
  <si>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</si>
  <si>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</si>
  <si>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</si>
  <si>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</si>
  <si>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</si>
  <si>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</si>
  <si>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</si>
  <si>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</si>
  <si>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</si>
  <si>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</si>
  <si>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</si>
  <si>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</si>
  <si>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</si>
  <si>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</si>
  <si>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</si>
  <si>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</si>
  <si>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</si>
  <si>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</si>
  <si>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</si>
  <si>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</si>
  <si>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</si>
  <si>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</si>
  <si>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</si>
  <si>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</si>
  <si>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</si>
  <si>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</si>
  <si>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</si>
  <si>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</si>
  <si>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</si>
  <si>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</si>
  <si>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</si>
  <si>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</si>
  <si>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</si>
  <si>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</si>
  <si>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</si>
  <si>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</si>
  <si>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</si>
  <si>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</si>
  <si>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</si>
  <si>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</si>
  <si>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</si>
  <si>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</si>
  <si>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</si>
  <si>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</si>
  <si>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</si>
  <si>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</si>
  <si>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</si>
  <si>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</si>
  <si>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</si>
  <si>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</si>
  <si>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</si>
  <si>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</si>
  <si>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</si>
  <si>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</si>
  <si>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</si>
  <si>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</si>
  <si>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</si>
  <si>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</si>
  <si>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</si>
  <si>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</si>
  <si>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</si>
  <si>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</si>
  <si>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</si>
  <si>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</si>
  <si>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</si>
  <si>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</si>
  <si>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</si>
  <si>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</si>
  <si>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</si>
  <si>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</si>
  <si>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</si>
  <si>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</si>
  <si>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</si>
  <si>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</si>
  <si>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</si>
  <si>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</si>
  <si>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</si>
  <si>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</si>
  <si>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</si>
  <si>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</si>
  <si>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</si>
  <si>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</si>
  <si>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</si>
  <si>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</si>
  <si>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</si>
  <si>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</si>
  <si>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</si>
  <si>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</si>
  <si>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</si>
  <si>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</si>
  <si>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</si>
  <si>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</si>
  <si>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</si>
  <si>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</si>
  <si>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</si>
  <si>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</si>
  <si>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</si>
  <si>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</si>
  <si>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</si>
  <si>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</si>
  <si>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</si>
  <si>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</si>
  <si>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</si>
  <si>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</si>
  <si>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</si>
  <si>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</si>
  <si>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</si>
  <si>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</si>
  <si>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</si>
  <si>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</si>
  <si>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</si>
  <si>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</si>
  <si>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</si>
  <si>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</si>
  <si>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</si>
  <si>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</si>
  <si>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</si>
  <si>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</si>
  <si>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</si>
  <si>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</si>
  <si>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</si>
  <si>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</si>
  <si>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</si>
  <si>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</si>
  <si>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</si>
  <si>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</si>
  <si>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</si>
  <si>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</si>
  <si>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</si>
  <si>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</si>
  <si>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</si>
  <si>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</si>
  <si>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</si>
  <si>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</si>
  <si>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</si>
  <si>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</si>
  <si>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</si>
  <si>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</si>
  <si>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</si>
  <si>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</si>
  <si>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</si>
  <si>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</si>
  <si>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</si>
  <si>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</si>
  <si>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</si>
  <si>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</si>
  <si>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</si>
  <si>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</si>
  <si>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</si>
  <si>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</si>
  <si>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</si>
  <si>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</si>
  <si>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</si>
  <si>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</si>
  <si>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</si>
  <si>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</si>
  <si>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</si>
  <si>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</si>
  <si>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</si>
  <si>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</si>
  <si>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</si>
  <si>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</si>
  <si>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</si>
  <si>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</si>
  <si>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</si>
  <si>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</si>
  <si>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</si>
  <si>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</si>
  <si>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</si>
  <si>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</si>
  <si>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</si>
  <si>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</si>
  <si>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</si>
  <si>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</si>
  <si>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</si>
  <si>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</si>
  <si>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</si>
  <si>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</si>
  <si>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</si>
  <si>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</si>
  <si>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</si>
  <si>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</si>
  <si>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</si>
  <si>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</si>
  <si>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</si>
  <si>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</si>
  <si>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</si>
  <si>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</si>
  <si>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</si>
  <si>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</si>
  <si>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</si>
  <si>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</si>
  <si>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</si>
  <si>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</si>
  <si>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</si>
  <si>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</si>
  <si>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</si>
  <si>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</si>
  <si>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</si>
  <si>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</si>
  <si>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</si>
  <si>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</si>
  <si>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</si>
  <si>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</si>
  <si>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</si>
  <si>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</si>
  <si>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</si>
  <si>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</si>
  <si>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</si>
  <si>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</si>
  <si>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</si>
  <si>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</si>
  <si>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</si>
  <si>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</si>
  <si>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</si>
  <si>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</si>
  <si>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</si>
  <si>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</si>
  <si>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</si>
  <si>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</si>
  <si>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</si>
  <si>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</si>
  <si>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</si>
  <si>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</si>
  <si>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</si>
  <si>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</si>
  <si>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</si>
  <si>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</si>
  <si>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</si>
  <si>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</si>
  <si>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</si>
  <si>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</si>
  <si>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</si>
  <si>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</si>
  <si>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</si>
  <si>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</si>
  <si>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</si>
  <si>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</si>
  <si>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</si>
  <si>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</si>
  <si>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</si>
  <si>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</si>
  <si>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</si>
  <si>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</si>
  <si>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</si>
  <si>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</si>
  <si>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</si>
  <si>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</si>
  <si>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</si>
  <si>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</si>
  <si>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</si>
  <si>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</si>
  <si>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</si>
  <si>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</si>
  <si>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</si>
  <si>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</si>
  <si>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</si>
  <si>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</si>
  <si>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</si>
  <si>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</si>
  <si>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</si>
  <si>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</si>
  <si>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</si>
  <si>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</si>
  <si>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</si>
  <si>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</si>
  <si>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</si>
  <si>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</si>
  <si>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</si>
  <si>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</si>
  <si>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</si>
  <si>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</si>
  <si>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</si>
  <si>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</si>
  <si>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</si>
  <si>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</si>
  <si>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</si>
  <si>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</si>
  <si>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</si>
  <si>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</si>
  <si>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</si>
  <si>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</si>
  <si>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</si>
  <si>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</si>
  <si>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</si>
  <si>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</si>
  <si>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</si>
  <si>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</si>
  <si>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</si>
  <si>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</si>
  <si>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</si>
  <si>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</si>
  <si>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</si>
  <si>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</si>
  <si>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</si>
  <si>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</si>
  <si>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</si>
  <si>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</si>
  <si>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</si>
  <si>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</si>
  <si>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</si>
  <si>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</si>
  <si>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</si>
  <si>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</si>
  <si>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</si>
  <si>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</si>
  <si>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</si>
  <si>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</si>
  <si>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</si>
  <si>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</si>
  <si>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</si>
  <si>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</si>
  <si>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</si>
  <si>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</si>
  <si>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</si>
  <si>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</si>
  <si>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</si>
  <si>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</si>
  <si>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</si>
  <si>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</si>
  <si>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</si>
  <si>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</si>
  <si>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</si>
  <si>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</si>
  <si>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</si>
  <si>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</si>
  <si>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</si>
  <si>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</si>
  <si>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</si>
  <si>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</si>
  <si>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</si>
  <si>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</si>
  <si>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</si>
  <si>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</si>
  <si>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</si>
  <si>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</si>
  <si>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</si>
  <si>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</si>
  <si>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</si>
  <si>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</si>
  <si>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</si>
  <si>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</si>
  <si>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</si>
  <si>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</si>
  <si>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</si>
  <si>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</si>
  <si>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</si>
  <si>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</si>
  <si>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</si>
  <si>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</si>
  <si>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</si>
  <si>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</si>
  <si>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</si>
  <si>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</si>
  <si>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</si>
  <si>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</si>
  <si>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</si>
  <si>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</si>
  <si>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</si>
  <si>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</si>
  <si>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</si>
  <si>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</si>
  <si>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</si>
  <si>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</si>
  <si>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</si>
  <si>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</si>
  <si>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</si>
  <si>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</si>
  <si>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</si>
  <si>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</si>
  <si>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</si>
  <si>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</si>
  <si>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</si>
  <si>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</si>
  <si>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</si>
  <si>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</si>
  <si>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</si>
  <si>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</si>
  <si>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</si>
  <si>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</si>
  <si>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</si>
  <si>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</si>
  <si>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</si>
  <si>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</si>
  <si>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</si>
  <si>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</si>
  <si>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</si>
  <si>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</si>
  <si>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</si>
  <si>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</si>
  <si>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</si>
  <si>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</si>
  <si>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</si>
  <si>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</si>
  <si>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</si>
  <si>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</si>
  <si>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</si>
  <si>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</si>
  <si>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</si>
  <si>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</si>
  <si>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</si>
  <si>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</si>
  <si>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</si>
  <si>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</si>
  <si>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</si>
  <si>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</si>
  <si>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</si>
  <si>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</si>
  <si>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</si>
  <si>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</si>
  <si>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</si>
  <si>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</si>
  <si>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</si>
  <si>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</si>
  <si>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</si>
  <si>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</si>
  <si>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</si>
  <si>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</si>
  <si>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</si>
  <si>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</si>
  <si>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</si>
  <si>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</si>
  <si>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</si>
  <si>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</si>
  <si>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</si>
  <si>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</si>
  <si>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</si>
  <si>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</si>
  <si>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</si>
  <si>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</si>
  <si>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</si>
  <si>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</si>
  <si>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</si>
  <si>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</si>
  <si>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</si>
  <si>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</si>
  <si>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</si>
  <si>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</si>
  <si>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</si>
  <si>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</si>
  <si>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</si>
  <si>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</si>
  <si>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</si>
  <si>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</si>
  <si>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</si>
  <si>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</si>
  <si>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</si>
  <si>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</si>
  <si>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</si>
  <si>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</si>
  <si>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</si>
  <si>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</si>
  <si>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</si>
  <si>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</si>
  <si>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</si>
  <si>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</si>
  <si>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</si>
  <si>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</si>
  <si>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</si>
  <si>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</si>
  <si>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</si>
  <si>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</si>
  <si>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</si>
  <si>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</si>
  <si>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</si>
  <si>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</si>
  <si>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</si>
  <si>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</si>
  <si>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</si>
  <si>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</si>
  <si>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</si>
  <si>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</si>
  <si>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</si>
  <si>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</si>
  <si>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</si>
  <si>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</si>
  <si>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</si>
  <si>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</si>
  <si>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</si>
  <si>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</si>
  <si>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</si>
  <si>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</si>
  <si>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</si>
  <si>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</si>
  <si>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</si>
  <si>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</si>
  <si>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</si>
  <si>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</si>
  <si>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</si>
  <si>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</si>
  <si>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</si>
  <si>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</si>
  <si>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</si>
  <si>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</si>
  <si>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</si>
  <si>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</si>
  <si>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</si>
  <si>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</si>
  <si>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</si>
  <si>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</si>
  <si>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</si>
  <si>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</si>
  <si>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</si>
  <si>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</si>
  <si>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</si>
  <si>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</si>
  <si>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</si>
  <si>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</si>
  <si>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</si>
  <si>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</si>
  <si>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</si>
  <si>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</si>
  <si>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</si>
  <si>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</si>
  <si>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</si>
  <si>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</si>
  <si>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</si>
  <si>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</si>
  <si>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</si>
  <si>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</si>
  <si>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</si>
  <si>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</si>
  <si>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</si>
  <si>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</si>
  <si>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</si>
  <si>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</si>
  <si>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</si>
  <si>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</si>
  <si>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</si>
  <si>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</si>
  <si>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</si>
  <si>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</si>
  <si>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</si>
  <si>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</si>
  <si>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</si>
  <si>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</si>
  <si>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</si>
  <si>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</si>
  <si>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</si>
  <si>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</si>
  <si>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</si>
  <si>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</si>
  <si>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</si>
  <si>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</si>
  <si>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</si>
  <si>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</si>
  <si>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</si>
  <si>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</si>
  <si>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</si>
  <si>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</si>
  <si>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</si>
  <si>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</si>
  <si>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</si>
  <si>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</si>
  <si>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</si>
  <si>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</si>
  <si>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</si>
  <si>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</si>
  <si>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</si>
  <si>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</si>
  <si>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</si>
  <si>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</si>
  <si>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</si>
  <si>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</si>
  <si>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</si>
  <si>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</si>
  <si>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</si>
  <si>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</si>
  <si>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</si>
  <si>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</si>
  <si>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</si>
  <si>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</si>
  <si>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</si>
  <si>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</si>
  <si>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</si>
  <si>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</si>
  <si>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</si>
  <si>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</si>
  <si>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</si>
  <si>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</si>
  <si>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</si>
  <si>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</si>
  <si>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</si>
  <si>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</si>
  <si>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</si>
  <si>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</si>
  <si>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</si>
  <si>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</si>
  <si>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</si>
  <si>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</si>
  <si>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</si>
  <si>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</si>
  <si>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</si>
  <si>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</si>
  <si>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</si>
  <si>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</si>
  <si>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</si>
  <si>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</si>
  <si>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</si>
  <si>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</si>
  <si>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</si>
  <si>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</si>
  <si>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</si>
  <si>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</si>
  <si>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</si>
  <si>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</si>
  <si>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</si>
  <si>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</si>
  <si>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</si>
  <si>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</si>
  <si>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</si>
  <si>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</si>
  <si>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</si>
  <si>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</si>
  <si>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</si>
  <si>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</si>
  <si>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</si>
  <si>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</si>
  <si>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</si>
  <si>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</si>
  <si>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</si>
  <si>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</si>
  <si>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</si>
  <si>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</si>
  <si>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</si>
  <si>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</si>
  <si>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</si>
  <si>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</si>
  <si>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</si>
  <si>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</si>
  <si>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</si>
  <si>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</si>
  <si>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</si>
  <si>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</si>
  <si>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</si>
  <si>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</si>
  <si>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</si>
  <si>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</si>
  <si>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</si>
  <si>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</si>
  <si>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</si>
  <si>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</si>
  <si>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</si>
  <si>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</si>
  <si>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</si>
  <si>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</si>
  <si>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</si>
  <si>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</si>
  <si>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</si>
  <si>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</si>
  <si>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</si>
  <si>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</si>
  <si>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</si>
  <si>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</si>
  <si>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</si>
  <si>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</si>
  <si>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</si>
  <si>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</si>
  <si>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</si>
  <si>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</si>
  <si>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</si>
  <si>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</si>
  <si>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</si>
  <si>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</si>
  <si>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</si>
  <si>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</si>
  <si>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</si>
  <si>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</si>
  <si>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</si>
  <si>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</si>
  <si>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</si>
  <si>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</si>
  <si>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</si>
  <si>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</si>
  <si>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</si>
  <si>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</si>
  <si>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</si>
  <si>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</si>
  <si>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</si>
  <si>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</si>
  <si>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</si>
  <si>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</si>
  <si>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</si>
  <si>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</si>
  <si>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</si>
  <si>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</si>
  <si>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</si>
  <si>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</si>
  <si>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</si>
  <si>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</si>
  <si>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</si>
  <si>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</si>
  <si>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</si>
  <si>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</si>
  <si>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</si>
  <si>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</si>
  <si>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</si>
  <si>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</si>
  <si>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</si>
  <si>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</si>
  <si>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</si>
  <si>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</si>
  <si>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</si>
  <si>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</si>
  <si>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</si>
  <si>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</si>
  <si>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</si>
  <si>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</si>
  <si>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</si>
  <si>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</si>
  <si>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</si>
  <si>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</si>
  <si>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</si>
  <si>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</si>
  <si>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</si>
  <si>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</si>
  <si>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</si>
  <si>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</si>
  <si>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</si>
  <si>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</si>
  <si>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</si>
  <si>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</si>
  <si>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</si>
  <si>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</si>
  <si>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</si>
  <si>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</si>
  <si>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</si>
  <si>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</si>
  <si>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</si>
  <si>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</si>
  <si>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</si>
  <si>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</si>
  <si>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</si>
  <si>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</si>
  <si>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</si>
  <si>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</si>
  <si>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</si>
  <si>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</si>
  <si>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</si>
  <si>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</si>
  <si>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</si>
  <si>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</si>
  <si>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</si>
  <si>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</si>
  <si>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</si>
  <si>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</si>
  <si>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</si>
  <si>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</si>
  <si>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</si>
  <si>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</si>
  <si>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</si>
  <si>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</si>
  <si>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</si>
  <si>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</si>
  <si>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</si>
  <si>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</si>
  <si>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</si>
  <si>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</si>
  <si>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</si>
  <si>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</si>
  <si>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</si>
  <si>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</si>
  <si>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</si>
  <si>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</si>
  <si>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</si>
  <si>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</si>
  <si>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</si>
  <si>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</si>
  <si>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</si>
  <si>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</si>
  <si>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</si>
  <si>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</si>
  <si>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</si>
  <si>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</si>
  <si>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</si>
  <si>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</si>
  <si>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</si>
  <si>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</si>
  <si>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</si>
  <si>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</si>
  <si>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</si>
  <si>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</si>
  <si>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</si>
  <si>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</si>
  <si>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</si>
  <si>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</si>
  <si>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</si>
  <si>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</si>
  <si>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</si>
  <si>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</si>
  <si>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</si>
  <si>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</si>
  <si>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</si>
  <si>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</si>
  <si>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</si>
  <si>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</si>
  <si>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</si>
  <si>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</si>
  <si>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</si>
  <si>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</si>
  <si>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</si>
  <si>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</si>
  <si>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</si>
  <si>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</si>
  <si>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</si>
  <si>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</si>
  <si>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</si>
  <si>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</si>
  <si>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</si>
  <si>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</si>
  <si>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</si>
  <si>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</si>
  <si>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</si>
  <si>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</si>
  <si>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</si>
  <si>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</si>
  <si>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</si>
  <si>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</si>
  <si>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</si>
  <si>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</si>
  <si>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</si>
  <si>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</si>
  <si>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</si>
  <si>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</si>
  <si>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</si>
  <si>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</si>
  <si>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</si>
  <si>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</si>
  <si>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</si>
  <si>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</si>
  <si>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</si>
  <si>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</si>
  <si>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</si>
  <si>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</si>
  <si>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</si>
  <si>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</si>
  <si>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</si>
  <si>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</si>
  <si>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</si>
  <si>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</si>
  <si>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</si>
  <si>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</si>
  <si>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</si>
  <si>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</si>
  <si>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</si>
  <si>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</si>
  <si>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</si>
  <si>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</si>
  <si>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</si>
  <si>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</si>
  <si>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</si>
  <si>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</si>
  <si>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</si>
  <si>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</si>
  <si>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</si>
  <si>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</si>
  <si>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</si>
  <si>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</si>
  <si>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</si>
  <si>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</si>
  <si>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</si>
  <si>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</si>
  <si>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</si>
  <si>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</si>
  <si>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</si>
  <si>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</si>
  <si>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</si>
  <si>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</si>
  <si>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</si>
  <si>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</si>
  <si>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</si>
  <si>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</si>
  <si>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</si>
  <si>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</si>
  <si>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</si>
  <si>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</si>
  <si>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</si>
  <si>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</si>
  <si>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</si>
  <si>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</si>
  <si>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</si>
  <si>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</si>
  <si>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</si>
  <si>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</si>
  <si>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</si>
  <si>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</si>
  <si>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</si>
  <si>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</si>
  <si>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</si>
  <si>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</si>
  <si>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</si>
  <si>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</si>
  <si>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</si>
  <si>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</si>
  <si>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</si>
  <si>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</si>
  <si>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</si>
  <si>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</si>
  <si>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</si>
  <si>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</si>
  <si>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</si>
  <si>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</si>
  <si>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</si>
  <si>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</si>
  <si>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</si>
  <si>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</si>
  <si>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</si>
  <si>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</si>
  <si>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</si>
  <si>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</si>
  <si>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</si>
  <si>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</si>
  <si>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</si>
  <si>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</si>
  <si>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</si>
  <si>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</si>
  <si>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</si>
  <si>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</si>
  <si>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</si>
  <si>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</si>
  <si>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</si>
  <si>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</si>
  <si>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</si>
  <si>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</si>
  <si>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</si>
  <si>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</si>
  <si>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</si>
  <si>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</si>
  <si>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</si>
  <si>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</si>
  <si>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</si>
  <si>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</si>
  <si>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</si>
  <si>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</si>
  <si>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</si>
  <si>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</si>
  <si>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</si>
  <si>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</si>
  <si>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</si>
  <si>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</si>
  <si>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</si>
  <si>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</si>
  <si>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</si>
  <si>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</si>
  <si>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</si>
  <si>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</si>
  <si>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</si>
  <si>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</si>
  <si>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</si>
  <si>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</si>
  <si>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</si>
  <si>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</si>
  <si>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</si>
  <si>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</si>
  <si>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</si>
  <si>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</si>
  <si>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</si>
  <si>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</si>
  <si>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</si>
  <si>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</si>
  <si>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</si>
  <si>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</si>
  <si>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</si>
  <si>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</si>
  <si>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</si>
  <si>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</si>
  <si>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</si>
  <si>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</si>
  <si>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</si>
  <si>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</si>
  <si>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</si>
  <si>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</si>
  <si>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</si>
  <si>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</si>
  <si>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</si>
  <si>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</si>
  <si>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</si>
  <si>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</si>
  <si>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</si>
  <si>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</si>
  <si>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</si>
  <si>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</si>
  <si>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</si>
  <si>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</si>
  <si>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</si>
  <si>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</si>
  <si>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</si>
  <si>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</si>
  <si>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</si>
  <si>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</si>
  <si>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</si>
  <si>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</si>
  <si>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</si>
  <si>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</si>
  <si>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</si>
  <si>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</si>
  <si>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</si>
  <si>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</si>
  <si>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</si>
  <si>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</si>
  <si>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</si>
  <si>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</si>
  <si>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</si>
  <si>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</si>
  <si>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</si>
  <si>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</si>
  <si>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</si>
  <si>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</si>
  <si>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</si>
  <si>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</si>
  <si>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</si>
  <si>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</si>
  <si>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</si>
  <si>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</si>
  <si>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</si>
  <si>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</si>
  <si>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</si>
  <si>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</si>
  <si>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</si>
  <si>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</si>
  <si>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</si>
  <si>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</si>
  <si>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</si>
  <si>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</si>
  <si>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</si>
  <si>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</si>
  <si>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</si>
  <si>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</si>
  <si>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</si>
  <si>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</si>
  <si>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</si>
  <si>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</si>
  <si>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</si>
  <si>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</si>
  <si>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</si>
  <si>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</si>
  <si>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</si>
  <si>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</si>
  <si>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</si>
  <si>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</si>
  <si>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</si>
  <si>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</si>
  <si>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</si>
  <si>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</si>
  <si>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</si>
  <si>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</si>
  <si>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</si>
  <si>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</si>
  <si>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</si>
  <si>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</si>
  <si>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</si>
  <si>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</si>
  <si>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</si>
  <si>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</si>
  <si>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</si>
  <si>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</si>
  <si>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</si>
  <si>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</si>
  <si>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</si>
  <si>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</si>
  <si>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</si>
  <si>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</si>
  <si>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</si>
  <si>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</si>
  <si>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</si>
  <si>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</si>
  <si>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</si>
  <si>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</si>
  <si>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</si>
  <si>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</si>
  <si>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</si>
  <si>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</si>
  <si>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</si>
  <si>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</si>
  <si>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</si>
  <si>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</si>
  <si>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</si>
  <si>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</si>
  <si>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</si>
  <si>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</si>
  <si>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</si>
  <si>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</si>
  <si>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</si>
  <si>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</si>
  <si>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</si>
  <si>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</si>
  <si>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</si>
  <si>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</si>
  <si>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</si>
  <si>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</si>
  <si>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</si>
  <si>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</si>
  <si>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</si>
  <si>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</si>
  <si>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</si>
  <si>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</si>
  <si>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</si>
  <si>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</si>
  <si>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</si>
  <si>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</si>
  <si>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</si>
  <si>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</si>
  <si>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</si>
  <si>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</si>
  <si>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</si>
  <si>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</si>
  <si>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</si>
  <si>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</si>
  <si>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</si>
  <si>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</si>
  <si>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</si>
  <si>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</si>
  <si>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</si>
  <si>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</si>
  <si>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</si>
  <si>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</si>
  <si>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</si>
  <si>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</si>
  <si>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</si>
  <si>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</si>
  <si>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</si>
  <si>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</si>
  <si>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</si>
  <si>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</si>
  <si>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</si>
  <si>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</si>
  <si>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</si>
  <si>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</si>
  <si>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</si>
  <si>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</si>
  <si>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</si>
  <si>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</si>
  <si>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</si>
  <si>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</si>
  <si>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</si>
  <si>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</si>
  <si>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</si>
  <si>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</si>
  <si>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</si>
  <si>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</si>
  <si>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</si>
  <si>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</si>
  <si>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</si>
  <si>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</si>
  <si>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</si>
  <si>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</si>
  <si>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</si>
  <si>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</si>
  <si>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</si>
  <si>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</si>
  <si>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</si>
  <si>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</si>
  <si>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</si>
  <si>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</si>
  <si>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</si>
  <si>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</si>
  <si>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</si>
  <si>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</si>
  <si>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</si>
  <si>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</si>
  <si>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</si>
  <si>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</si>
  <si>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</si>
  <si>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</si>
  <si>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</si>
  <si>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</si>
  <si>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</si>
  <si>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</si>
  <si>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</si>
  <si>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</si>
  <si>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</si>
  <si>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</si>
  <si>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</si>
  <si>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</si>
  <si>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</si>
  <si>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</si>
  <si>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</si>
  <si>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</si>
  <si>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</si>
  <si>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</si>
  <si>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</si>
  <si>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</si>
  <si>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</si>
  <si>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</si>
  <si>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</si>
  <si>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</si>
  <si>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</si>
  <si>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</si>
  <si>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</si>
  <si>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</si>
  <si>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</si>
  <si>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</si>
  <si>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</si>
  <si>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</si>
  <si>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</si>
  <si>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</si>
  <si>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</si>
  <si>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</si>
  <si>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</si>
  <si>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</si>
  <si>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</si>
  <si>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</si>
  <si>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</si>
  <si>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</si>
  <si>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</si>
  <si>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</si>
  <si>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</si>
  <si>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</si>
  <si>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</si>
  <si>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</si>
  <si>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</si>
  <si>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</si>
  <si>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</si>
  <si>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</si>
  <si>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</si>
  <si>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</si>
  <si>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</si>
  <si>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</si>
  <si>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</si>
  <si>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</si>
  <si>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</si>
  <si>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</si>
  <si>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</si>
  <si>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</si>
  <si>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</si>
  <si>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</si>
  <si>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</si>
  <si>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</si>
  <si>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</si>
  <si>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</si>
  <si>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</si>
  <si>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</si>
  <si>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</si>
  <si>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</si>
  <si>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</si>
  <si>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</si>
  <si>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</si>
  <si>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</si>
  <si>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</si>
  <si>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</si>
  <si>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</si>
  <si>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</si>
  <si>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</si>
  <si>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</si>
  <si>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</si>
  <si>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</si>
  <si>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</si>
  <si>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</si>
  <si>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</si>
  <si>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</si>
  <si>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</si>
  <si>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</si>
  <si>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</si>
  <si>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</si>
  <si>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</si>
  <si>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</si>
  <si>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</si>
  <si>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</si>
  <si>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</si>
  <si>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</si>
  <si>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</si>
  <si>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</si>
  <si>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</si>
  <si>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</si>
  <si>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</si>
  <si>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</si>
  <si>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</si>
  <si>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</si>
  <si>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</si>
  <si>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</si>
  <si>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</si>
  <si>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</si>
  <si>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</si>
  <si>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</si>
  <si>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</si>
  <si>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</si>
  <si>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</si>
  <si>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</si>
  <si>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</si>
  <si>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</si>
  <si>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</si>
  <si>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</si>
  <si>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</si>
  <si>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</si>
  <si>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</si>
  <si>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</si>
  <si>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</si>
  <si>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</si>
  <si>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</si>
  <si>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</si>
  <si>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</si>
  <si>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</si>
  <si>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</si>
  <si>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</si>
  <si>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</si>
  <si>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</si>
  <si>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</si>
  <si>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</si>
  <si>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</si>
  <si>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</si>
  <si>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</si>
  <si>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</si>
  <si>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</si>
  <si>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</si>
  <si>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</si>
  <si>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</si>
  <si>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</si>
  <si>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</si>
  <si>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</si>
  <si>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</si>
  <si>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</si>
  <si>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</si>
  <si>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</si>
  <si>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</si>
  <si>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</si>
  <si>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</si>
  <si>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</si>
  <si>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</si>
  <si>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</si>
  <si>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</si>
  <si>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</si>
  <si>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</si>
  <si>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</si>
  <si>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</si>
  <si>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</si>
  <si>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</si>
  <si>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</si>
  <si>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</si>
  <si>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</si>
  <si>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</si>
  <si>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</si>
  <si>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</si>
  <si>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</si>
  <si>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</si>
  <si>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</si>
  <si>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</si>
  <si>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</si>
  <si>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</si>
  <si>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</si>
  <si>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</si>
  <si>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</si>
  <si>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</si>
  <si>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</si>
  <si>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</si>
  <si>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</si>
  <si>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</si>
  <si>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</si>
  <si>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</si>
  <si>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</si>
  <si>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</si>
  <si>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</si>
  <si>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</si>
  <si>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</si>
  <si>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</si>
  <si>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</si>
  <si>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</si>
  <si>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</si>
  <si>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</si>
  <si>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</si>
  <si>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</si>
  <si>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</si>
  <si>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</si>
  <si>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</si>
  <si>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</si>
  <si>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</si>
  <si>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</si>
  <si>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</si>
  <si>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</si>
  <si>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</si>
  <si>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</si>
  <si>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</si>
  <si>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</si>
  <si>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</si>
  <si>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</si>
  <si>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</si>
  <si>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</si>
  <si>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</si>
  <si>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</si>
  <si>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</si>
  <si>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</si>
  <si>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</si>
  <si>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</si>
  <si>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</si>
  <si>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</si>
  <si>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</si>
  <si>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</si>
  <si>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</si>
  <si>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</si>
  <si>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</si>
  <si>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</si>
  <si>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</si>
  <si>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</si>
  <si>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</si>
  <si>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</si>
  <si>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</si>
  <si>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</si>
  <si>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</si>
  <si>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</si>
  <si>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</si>
  <si>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</si>
  <si>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</si>
  <si>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</si>
  <si>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</si>
  <si>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</si>
  <si>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</si>
  <si>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</si>
  <si>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</si>
  <si>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</si>
  <si>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</si>
  <si>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</si>
  <si>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</si>
  <si>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</si>
  <si>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</si>
  <si>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</si>
  <si>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</si>
  <si>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</si>
  <si>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</si>
  <si>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</si>
  <si>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</si>
  <si>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</si>
  <si>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</si>
  <si>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</si>
  <si>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</si>
  <si>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</si>
  <si>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</si>
  <si>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</si>
  <si>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</si>
  <si>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</si>
  <si>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</si>
  <si>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</si>
  <si>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</si>
  <si>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</si>
  <si>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</si>
  <si>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</si>
  <si>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</si>
  <si>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</si>
  <si>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</si>
  <si>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</si>
  <si>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</si>
  <si>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</si>
  <si>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</si>
  <si>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</si>
  <si>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</si>
  <si>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</si>
  <si>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</si>
  <si>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</si>
  <si>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</si>
  <si>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</si>
  <si>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</si>
  <si>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</si>
  <si>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</si>
  <si>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</si>
  <si>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</si>
  <si>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</si>
  <si>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</si>
  <si>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</si>
  <si>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</si>
  <si>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</si>
  <si>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</si>
  <si>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</si>
  <si>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</si>
  <si>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</si>
  <si>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</si>
  <si>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</si>
  <si>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</si>
  <si>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</si>
  <si>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</si>
  <si>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</si>
  <si>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</si>
  <si>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</si>
  <si>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</si>
  <si>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</si>
  <si>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</si>
  <si>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</si>
  <si>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</si>
  <si>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</si>
  <si>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</si>
  <si>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</si>
  <si>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</si>
  <si>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</si>
  <si>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</si>
  <si>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</si>
  <si>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</si>
  <si>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</si>
  <si>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</si>
  <si>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</si>
  <si>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</si>
  <si>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</si>
  <si>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</si>
  <si>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</si>
  <si>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</si>
  <si>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</si>
  <si>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</si>
  <si>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</si>
  <si>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</si>
  <si>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</si>
  <si>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</si>
  <si>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</si>
  <si>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</si>
  <si>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</si>
  <si>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</si>
  <si>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</si>
  <si>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</si>
  <si>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</si>
  <si>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</si>
  <si>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</si>
  <si>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</si>
  <si>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</si>
  <si>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</si>
  <si>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</si>
  <si>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</si>
  <si>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</si>
  <si>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</si>
  <si>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</si>
  <si>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</si>
  <si>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</si>
  <si>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</si>
  <si>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</si>
  <si>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</si>
  <si>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</si>
  <si>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</si>
  <si>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</si>
  <si>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</si>
  <si>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</si>
  <si>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</si>
  <si>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</si>
  <si>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</si>
  <si>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</si>
  <si>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</si>
  <si>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</si>
  <si>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</si>
  <si>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</si>
  <si>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</si>
  <si>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</si>
  <si>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</si>
  <si>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</si>
  <si>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</si>
  <si>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</si>
  <si>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</si>
  <si>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</si>
  <si>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</si>
  <si>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</si>
  <si>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</si>
  <si>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</si>
  <si>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</si>
  <si>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</si>
  <si>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</si>
  <si>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</si>
  <si>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</si>
  <si>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</si>
  <si>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</si>
  <si>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</si>
  <si>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</si>
  <si>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</si>
  <si>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</si>
  <si>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</si>
  <si>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</si>
  <si>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</si>
  <si>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</si>
  <si>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</si>
  <si>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</si>
  <si>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</si>
  <si>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</si>
  <si>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</si>
  <si>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</si>
  <si>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</si>
  <si>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</si>
  <si>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</si>
  <si>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</si>
  <si>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</si>
  <si>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</si>
  <si>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</si>
  <si>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</si>
  <si>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</si>
  <si>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</si>
  <si>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</si>
  <si>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</si>
  <si>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</si>
  <si>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</si>
  <si>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</si>
  <si>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</si>
  <si>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</si>
  <si>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</si>
  <si>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</si>
  <si>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</si>
  <si>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</si>
  <si>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</si>
  <si>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</si>
  <si>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</si>
  <si>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</si>
  <si>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</si>
  <si>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</si>
  <si>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</si>
  <si>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</si>
  <si>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</si>
  <si>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</si>
  <si>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</si>
  <si>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</si>
  <si>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</si>
  <si>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</si>
  <si>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</si>
  <si>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</si>
  <si>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</si>
  <si>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</si>
  <si>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</si>
  <si>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</si>
  <si>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</si>
  <si>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</si>
  <si>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</si>
  <si>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</si>
  <si>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</si>
  <si>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</si>
  <si>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</si>
  <si>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</si>
  <si>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</si>
  <si>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</si>
  <si>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</si>
  <si>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</si>
  <si>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</si>
  <si>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</si>
  <si>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</si>
  <si>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</si>
  <si>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</si>
  <si>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</si>
  <si>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</si>
  <si>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</si>
  <si>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</si>
  <si>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</si>
  <si>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</si>
  <si>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</si>
  <si>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</si>
  <si>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</si>
  <si>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</si>
  <si>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</si>
  <si>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</si>
  <si>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</si>
  <si>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</si>
  <si>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</si>
  <si>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</si>
  <si>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</si>
  <si>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</si>
  <si>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</si>
  <si>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</si>
  <si>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</si>
  <si>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</si>
  <si>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</si>
  <si>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</si>
  <si>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</si>
  <si>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</si>
  <si>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</si>
  <si>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</si>
  <si>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</si>
  <si>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</si>
  <si>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</si>
  <si>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</si>
  <si>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</si>
  <si>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</si>
  <si>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</si>
  <si>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</si>
  <si>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</si>
  <si>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</si>
  <si>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</si>
  <si>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</si>
  <si>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</si>
  <si>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</si>
  <si>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</si>
  <si>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</si>
  <si>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</si>
  <si>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</si>
  <si>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</si>
  <si>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</si>
  <si>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</si>
  <si>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</si>
  <si>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</si>
  <si>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</si>
  <si>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</si>
  <si>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</si>
  <si>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</si>
  <si>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</si>
  <si>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</si>
  <si>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</si>
  <si>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</si>
  <si>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</si>
  <si>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</si>
  <si>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</si>
  <si>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</si>
  <si>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</si>
  <si>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</si>
  <si>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</si>
  <si>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</si>
  <si>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</si>
  <si>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</si>
  <si>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</si>
  <si>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</si>
  <si>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</si>
  <si>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</si>
  <si>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</si>
  <si>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</si>
  <si>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</si>
  <si>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</si>
  <si>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</si>
  <si>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</si>
  <si>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</si>
  <si>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</si>
  <si>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</si>
  <si>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</si>
  <si>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</si>
  <si>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</si>
  <si>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</si>
  <si>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</si>
  <si>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</si>
  <si>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</si>
  <si>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</si>
  <si>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</si>
  <si>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</si>
  <si>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</si>
  <si>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</si>
  <si>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</si>
  <si>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</si>
  <si>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</si>
  <si>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</si>
  <si>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</si>
  <si>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</si>
  <si>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</si>
  <si>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</si>
  <si>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</si>
  <si>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</si>
  <si>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</si>
  <si>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</si>
  <si>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</si>
  <si>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</si>
  <si>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</si>
  <si>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</si>
  <si>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</si>
  <si>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</si>
  <si>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</si>
  <si>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</si>
  <si>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</si>
  <si>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</si>
  <si>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</si>
  <si>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</si>
  <si>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</si>
  <si>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</si>
  <si>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</si>
  <si>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</si>
  <si>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</si>
  <si>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</si>
  <si>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</si>
  <si>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</si>
  <si>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</si>
  <si>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</si>
  <si>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</si>
  <si>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</si>
  <si>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</si>
  <si>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</si>
  <si>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</si>
  <si>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</si>
  <si>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</si>
  <si>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</si>
  <si>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</si>
  <si>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</si>
  <si>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</si>
  <si>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</si>
  <si>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</si>
  <si>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</si>
  <si>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</si>
  <si>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</si>
  <si>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</si>
  <si>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</si>
  <si>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</si>
  <si>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</si>
  <si>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</si>
  <si>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</si>
  <si>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</si>
  <si>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</si>
  <si>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</si>
  <si>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</si>
  <si>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</si>
  <si>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</si>
  <si>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</si>
  <si>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</si>
  <si>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</si>
  <si>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</si>
  <si>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</si>
  <si>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</si>
  <si>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</si>
  <si>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</si>
  <si>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</si>
  <si>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</si>
  <si>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</si>
  <si>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</si>
  <si>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</si>
  <si>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</si>
  <si>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</si>
  <si>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</si>
  <si>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</si>
  <si>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</si>
  <si>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</si>
  <si>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</si>
  <si>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</si>
  <si>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</si>
  <si>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</si>
  <si>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</si>
  <si>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</si>
  <si>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</si>
  <si>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</si>
  <si>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</si>
  <si>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</si>
  <si>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</si>
  <si>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</si>
  <si>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</si>
  <si>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</si>
  <si>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</si>
  <si>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</si>
  <si>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</si>
  <si>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</si>
  <si>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</si>
  <si>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</si>
  <si>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</si>
  <si>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</si>
  <si>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</si>
  <si>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</si>
  <si>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</si>
  <si>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</si>
  <si>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</si>
  <si>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</si>
  <si>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</si>
  <si>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</si>
  <si>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</si>
  <si>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</si>
  <si>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</si>
  <si>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</si>
  <si>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</si>
  <si>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</si>
  <si>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</si>
  <si>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</si>
  <si>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</si>
  <si>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</si>
  <si>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</si>
  <si>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</si>
  <si>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</si>
  <si>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</si>
  <si>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</si>
  <si>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</si>
  <si>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</si>
  <si>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</si>
  <si>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</si>
  <si>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</si>
  <si>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</si>
  <si>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</si>
  <si>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</si>
  <si>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</si>
  <si>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</si>
  <si>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</si>
  <si>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</si>
  <si>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</si>
  <si>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</si>
  <si>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</si>
  <si>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</si>
  <si>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</si>
  <si>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</si>
  <si>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</si>
  <si>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</si>
  <si>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</si>
  <si>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</si>
  <si>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</si>
  <si>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</si>
  <si>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</si>
  <si>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</si>
  <si>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</si>
  <si>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</si>
  <si>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</si>
  <si>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</si>
  <si>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</si>
  <si>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</si>
  <si>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</si>
  <si>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</si>
  <si>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</si>
  <si>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</si>
  <si>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</si>
  <si>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</si>
  <si>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</si>
  <si>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</si>
  <si>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</si>
  <si>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</si>
  <si>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</si>
  <si>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</si>
  <si>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</si>
  <si>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</si>
  <si>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</si>
  <si>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</si>
  <si>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</si>
  <si>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</si>
  <si>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</si>
  <si>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</si>
  <si>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</si>
  <si>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</si>
  <si>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</si>
  <si>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</si>
  <si>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</si>
  <si>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</si>
  <si>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</si>
  <si>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</si>
  <si>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</si>
  <si>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</si>
  <si>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</si>
  <si>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</si>
  <si>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</si>
  <si>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</si>
  <si>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</si>
  <si>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</si>
  <si>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</si>
  <si>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</si>
  <si>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</si>
  <si>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</si>
  <si>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</si>
  <si>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</si>
  <si>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</si>
  <si>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</si>
  <si>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</si>
  <si>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</si>
  <si>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</si>
  <si>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</si>
  <si>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</si>
  <si>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</si>
  <si>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</si>
  <si>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</si>
  <si>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</si>
  <si>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</si>
  <si>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</si>
  <si>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</si>
  <si>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</si>
  <si>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</si>
  <si>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</si>
  <si>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</si>
  <si>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</si>
  <si>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</si>
  <si>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</si>
  <si>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</si>
  <si>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</si>
  <si>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</si>
  <si>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</si>
  <si>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</si>
  <si>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</si>
  <si>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</si>
  <si>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</si>
  <si>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</si>
  <si>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</si>
  <si>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</si>
  <si>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</si>
  <si>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</si>
  <si>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</si>
  <si>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</si>
  <si>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</si>
  <si>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</si>
  <si>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</si>
  <si>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</si>
  <si>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</si>
  <si>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</si>
  <si>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</si>
  <si>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</si>
  <si>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</si>
  <si>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</si>
  <si>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</si>
  <si>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</si>
  <si>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</si>
  <si>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</si>
  <si>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</si>
  <si>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</si>
  <si>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</si>
  <si>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</si>
  <si>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</si>
  <si>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</si>
  <si>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</si>
  <si>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</si>
  <si>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</si>
  <si>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</si>
  <si>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</si>
  <si>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</si>
  <si>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</si>
  <si>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</si>
  <si>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</si>
  <si>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</si>
  <si>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</si>
  <si>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</si>
  <si>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</si>
  <si>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</si>
  <si>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</si>
  <si>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</si>
  <si>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</si>
  <si>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</si>
  <si>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</si>
  <si>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</si>
  <si>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</si>
  <si>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</si>
  <si>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</si>
  <si>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</si>
  <si>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</si>
  <si>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</si>
  <si>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</si>
  <si>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</si>
  <si>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</si>
  <si>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</si>
  <si>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</si>
  <si>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</si>
  <si>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</si>
  <si>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</si>
  <si>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</si>
  <si>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</si>
  <si>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</si>
  <si>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</si>
  <si>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</si>
  <si>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</si>
  <si>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</si>
  <si>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</si>
  <si>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</si>
  <si>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</si>
  <si>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</si>
  <si>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</si>
  <si>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</si>
  <si>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</si>
  <si>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</si>
  <si>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</si>
  <si>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</si>
  <si>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</si>
  <si>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</si>
  <si>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</si>
  <si>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</si>
  <si>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</si>
  <si>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</si>
  <si>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</si>
  <si>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</si>
  <si>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</si>
  <si>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</si>
  <si>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</si>
  <si>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</si>
  <si>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</si>
  <si>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</si>
  <si>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</si>
  <si>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</si>
  <si>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</si>
  <si>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</si>
  <si>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</si>
  <si>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</si>
  <si>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</si>
  <si>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</si>
  <si>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</si>
  <si>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</si>
  <si>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</si>
  <si>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</si>
  <si>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</si>
  <si>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</si>
  <si>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</si>
  <si>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</si>
  <si>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</si>
  <si>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</si>
  <si>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</si>
  <si>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</si>
  <si>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</si>
  <si>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</si>
  <si>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</si>
  <si>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</si>
  <si>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</si>
  <si>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</si>
  <si>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</si>
  <si>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</si>
  <si>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</si>
  <si>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</si>
  <si>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</si>
  <si>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</si>
  <si>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</si>
  <si>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</si>
  <si>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</si>
  <si>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</si>
  <si>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</si>
  <si>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</si>
  <si>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</si>
  <si>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</si>
  <si>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</si>
  <si>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</si>
  <si>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</si>
  <si>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</si>
  <si>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</si>
  <si>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</si>
  <si>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</si>
  <si>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</si>
  <si>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</si>
  <si>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</si>
  <si>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</si>
  <si>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</si>
  <si>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</si>
  <si>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</si>
  <si>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</si>
  <si>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</si>
  <si>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</si>
  <si>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</si>
  <si>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</si>
  <si>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</si>
  <si>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</si>
  <si>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</si>
  <si>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</si>
  <si>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</si>
  <si>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</si>
  <si>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</si>
  <si>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</si>
  <si>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</si>
  <si>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</si>
  <si>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</si>
  <si>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</si>
  <si>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</si>
  <si>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</si>
  <si>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</si>
  <si>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</si>
  <si>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</si>
  <si>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</si>
  <si>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</si>
  <si>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</si>
  <si>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</si>
  <si>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</si>
  <si>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</si>
  <si>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</si>
  <si>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</si>
  <si>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</si>
  <si>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</si>
  <si>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</si>
  <si>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</si>
  <si>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</si>
  <si>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</si>
  <si>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</si>
  <si>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</si>
  <si>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</si>
  <si>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</si>
  <si>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</si>
  <si>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</si>
  <si>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</si>
  <si>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</si>
  <si>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</si>
  <si>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</si>
  <si>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</si>
  <si>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</si>
  <si>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</si>
  <si>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</si>
  <si>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</si>
  <si>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</si>
  <si>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</si>
  <si>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</si>
  <si>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</si>
  <si>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</si>
  <si>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</si>
  <si>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</si>
  <si>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</si>
  <si>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</si>
  <si>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</si>
  <si>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</si>
  <si>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</si>
  <si>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</si>
  <si>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</si>
  <si>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</si>
  <si>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</si>
  <si>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</si>
  <si>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</si>
  <si>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</si>
  <si>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</si>
  <si>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</si>
  <si>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</si>
  <si>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</si>
  <si>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</si>
  <si>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</si>
  <si>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</si>
  <si>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</si>
  <si>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</si>
  <si>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</si>
  <si>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</si>
  <si>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</si>
  <si>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</si>
  <si>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</si>
  <si>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</si>
  <si>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</si>
  <si>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</si>
  <si>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</si>
  <si>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</si>
  <si>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</si>
  <si>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</si>
  <si>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</si>
  <si>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</si>
  <si>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</si>
  <si>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</si>
  <si>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</si>
  <si>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</si>
  <si>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</si>
  <si>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</si>
  <si>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</si>
  <si>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</si>
  <si>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</si>
  <si>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</si>
  <si>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</si>
  <si>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</si>
  <si>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</si>
  <si>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</si>
  <si>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</si>
  <si>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</si>
  <si>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</si>
  <si>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</si>
  <si>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</si>
  <si>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</si>
  <si>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</si>
  <si>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</si>
  <si>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</si>
  <si>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</si>
  <si>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</si>
  <si>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</si>
  <si>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</si>
  <si>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</si>
  <si>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</si>
  <si>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</si>
  <si>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</si>
  <si>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</si>
  <si>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</si>
  <si>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</si>
  <si>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</si>
  <si>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</si>
  <si>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</si>
  <si>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</si>
  <si>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</si>
  <si>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</si>
  <si>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</si>
  <si>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</si>
  <si>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</si>
  <si>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</si>
  <si>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</si>
  <si>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</si>
  <si>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</si>
  <si>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</si>
  <si>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</si>
  <si>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</si>
  <si>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</si>
  <si>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</si>
  <si>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</si>
  <si>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</si>
  <si>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</si>
  <si>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</si>
  <si>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</si>
  <si>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</si>
  <si>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</si>
  <si>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</si>
  <si>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</si>
  <si>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</si>
  <si>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</si>
  <si>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</si>
  <si>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</si>
  <si>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</si>
  <si>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</si>
  <si>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</si>
  <si>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</si>
  <si>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</si>
  <si>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</si>
  <si>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</si>
  <si>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</si>
  <si>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</si>
  <si>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</si>
  <si>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</si>
  <si>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</si>
  <si>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</si>
  <si>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</si>
  <si>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</si>
  <si>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</si>
  <si>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</si>
  <si>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</si>
  <si>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</si>
  <si>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</si>
  <si>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</si>
  <si>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</si>
  <si>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</si>
  <si>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</si>
  <si>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</si>
  <si>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</si>
  <si>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</si>
  <si>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</si>
  <si>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</si>
  <si>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</si>
  <si>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</si>
  <si>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</si>
  <si>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</si>
  <si>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</si>
  <si>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</si>
  <si>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</si>
  <si>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</si>
  <si>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</si>
  <si>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</si>
  <si>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</si>
  <si>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</si>
  <si>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</si>
  <si>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</si>
  <si>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</si>
  <si>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</si>
  <si>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</si>
  <si>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</si>
  <si>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</si>
  <si>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</si>
  <si>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</si>
  <si>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</si>
  <si>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</si>
  <si>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</si>
  <si>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</si>
  <si>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</si>
  <si>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</si>
  <si>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</si>
  <si>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</si>
  <si>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</si>
  <si>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</si>
  <si>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</si>
  <si>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</si>
  <si>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</si>
  <si>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</si>
  <si>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</si>
  <si>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</si>
  <si>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</si>
  <si>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</si>
  <si>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</si>
  <si>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</si>
  <si>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</si>
  <si>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</si>
  <si>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</si>
  <si>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</si>
  <si>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</si>
  <si>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</si>
  <si>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</si>
  <si>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</si>
  <si>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</si>
  <si>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</si>
  <si>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</si>
  <si>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</si>
  <si>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</si>
  <si>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</si>
  <si>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</si>
  <si>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</si>
  <si>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</si>
  <si>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</si>
  <si>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</si>
  <si>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</si>
  <si>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</si>
  <si>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</si>
  <si>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</si>
  <si>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</si>
  <si>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</si>
  <si>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</si>
  <si>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</si>
  <si>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</si>
  <si>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</si>
  <si>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</si>
  <si>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</si>
  <si>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</si>
  <si>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</si>
  <si>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</si>
  <si>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</si>
  <si>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</si>
  <si>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</si>
  <si>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</si>
  <si>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</si>
  <si>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</si>
  <si>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</si>
  <si>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</si>
  <si>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</si>
  <si>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</si>
  <si>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</si>
  <si>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</si>
  <si>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</si>
  <si>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</si>
  <si>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</si>
  <si>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</si>
  <si>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</si>
  <si>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</si>
  <si>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</si>
  <si>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</si>
  <si>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</si>
  <si>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</si>
  <si>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</si>
  <si>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</si>
  <si>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</si>
  <si>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</si>
  <si>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</si>
  <si>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</si>
  <si>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</si>
  <si>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</si>
  <si>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</si>
  <si>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</si>
  <si>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</si>
  <si>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</si>
  <si>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</si>
  <si>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</si>
  <si>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</si>
  <si>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</si>
  <si>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</si>
  <si>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</si>
  <si>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</si>
  <si>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</si>
  <si>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</si>
  <si>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</si>
  <si>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</si>
  <si>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</si>
  <si>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</si>
  <si>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</si>
  <si>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</si>
  <si>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</si>
  <si>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</si>
  <si>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</si>
  <si>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</si>
  <si>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</si>
  <si>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</si>
  <si>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</si>
  <si>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</si>
  <si>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</si>
  <si>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</si>
  <si>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</si>
  <si>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</si>
  <si>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</si>
  <si>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</si>
  <si>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</si>
  <si>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</si>
  <si>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</si>
  <si>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</si>
  <si>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</si>
  <si>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</si>
  <si>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</si>
  <si>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</si>
  <si>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</si>
  <si>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</si>
  <si>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</si>
  <si>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</si>
  <si>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</si>
  <si>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</si>
  <si>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</si>
  <si>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</si>
  <si>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</si>
  <si>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</si>
  <si>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</si>
  <si>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</si>
  <si>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</si>
  <si>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</si>
  <si>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</si>
  <si>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</si>
  <si>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</si>
  <si>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</si>
  <si>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</si>
  <si>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</si>
  <si>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</si>
  <si>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</si>
  <si>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</si>
  <si>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</si>
  <si>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</si>
  <si>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</si>
  <si>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</si>
  <si>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</si>
  <si>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</si>
  <si>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</si>
  <si>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</si>
  <si>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</si>
  <si>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</si>
  <si>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</si>
  <si>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</si>
  <si>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</si>
  <si>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</si>
  <si>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</si>
  <si>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</si>
  <si>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</si>
  <si>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</si>
  <si>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</si>
  <si>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</si>
  <si>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</si>
  <si>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</si>
  <si>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</si>
  <si>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</si>
  <si>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</si>
  <si>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</si>
  <si>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</si>
  <si>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</si>
  <si>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</si>
  <si>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</si>
  <si>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</si>
  <si>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</si>
  <si>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</si>
  <si>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</si>
  <si>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</si>
  <si>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</si>
  <si>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</si>
  <si>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</si>
  <si>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</si>
  <si>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</si>
  <si>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</si>
  <si>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</si>
  <si>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</si>
  <si>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</si>
  <si>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</si>
  <si>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</si>
  <si>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</si>
  <si>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</si>
  <si>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</si>
  <si>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</si>
  <si>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</si>
  <si>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</si>
  <si>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</si>
  <si>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</si>
  <si>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</si>
  <si>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</si>
  <si>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</si>
  <si>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</si>
  <si>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</si>
  <si>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</si>
  <si>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</si>
  <si>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</si>
  <si>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</si>
  <si>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</si>
  <si>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</si>
  <si>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</si>
  <si>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</si>
  <si>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</si>
  <si>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</si>
  <si>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</si>
  <si>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</si>
  <si>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</si>
  <si>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</si>
  <si>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</si>
  <si>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</si>
  <si>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</si>
  <si>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</si>
  <si>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</si>
  <si>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</si>
  <si>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</si>
  <si>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</si>
  <si>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</si>
  <si>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</si>
  <si>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</si>
  <si>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</si>
  <si>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</si>
  <si>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</si>
  <si>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</si>
  <si>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</si>
  <si>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</si>
  <si>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</si>
  <si>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</si>
  <si>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</si>
  <si>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</si>
  <si>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</si>
  <si>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</si>
  <si>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</si>
  <si>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</si>
  <si>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</si>
  <si>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</si>
  <si>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</si>
  <si>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</si>
  <si>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</si>
  <si>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</si>
  <si>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</si>
  <si>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</si>
  <si>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</si>
  <si>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</si>
  <si>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</si>
  <si>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</si>
  <si>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</si>
  <si>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</si>
  <si>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</si>
  <si>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</si>
  <si>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</si>
  <si>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</si>
  <si>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</si>
  <si>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</si>
  <si>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</si>
  <si>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</si>
  <si>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</si>
  <si>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</si>
  <si>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</si>
  <si>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</si>
  <si>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</si>
  <si>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</si>
  <si>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</si>
  <si>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</si>
  <si>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</si>
  <si>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</si>
  <si>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</si>
  <si>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</si>
  <si>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</si>
  <si>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</si>
  <si>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</si>
  <si>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</si>
  <si>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</si>
  <si>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</si>
  <si>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</si>
  <si>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</si>
  <si>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</si>
  <si>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</si>
  <si>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</si>
  <si>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</si>
  <si>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</si>
  <si>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</si>
  <si>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</si>
  <si>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</si>
  <si>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</si>
  <si>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</si>
  <si>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</si>
  <si>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</si>
  <si>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</si>
  <si>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</si>
  <si>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</si>
  <si>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</si>
  <si>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</si>
  <si>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</si>
  <si>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</si>
  <si>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</si>
  <si>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</si>
  <si>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</si>
  <si>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</si>
  <si>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</si>
  <si>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</si>
  <si>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</si>
  <si>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</si>
  <si>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</si>
  <si>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</si>
  <si>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</si>
  <si>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</si>
  <si>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</si>
  <si>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</si>
  <si>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</si>
  <si>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</si>
  <si>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</si>
  <si>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</si>
  <si>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</si>
  <si>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</si>
  <si>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</si>
  <si>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</si>
  <si>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</si>
  <si>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</si>
  <si>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</si>
  <si>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</si>
  <si>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</si>
  <si>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</si>
  <si>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</si>
  <si>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</si>
  <si>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</si>
  <si>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</si>
  <si>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</si>
  <si>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</si>
  <si>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</si>
  <si>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</si>
  <si>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</si>
  <si>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</si>
  <si>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</si>
  <si>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</si>
  <si>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</si>
  <si>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</si>
  <si>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</si>
  <si>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</si>
  <si>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</si>
  <si>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</si>
  <si>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</si>
  <si>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</si>
  <si>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</si>
  <si>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</si>
  <si>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</si>
  <si>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</si>
  <si>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</si>
  <si>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</si>
  <si>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</si>
  <si>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</si>
  <si>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</si>
  <si>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</si>
  <si>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</si>
  <si>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</si>
  <si>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</si>
  <si>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</si>
  <si>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</si>
  <si>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</si>
  <si>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</si>
  <si>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</si>
  <si>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</si>
  <si>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</si>
  <si>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</si>
  <si>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</si>
  <si>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</si>
  <si>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</si>
  <si>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</si>
  <si>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</si>
  <si>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</si>
  <si>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</si>
  <si>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</si>
  <si>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</si>
  <si>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</si>
  <si>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</si>
  <si>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</si>
  <si>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</si>
  <si>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</si>
  <si>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</si>
  <si>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</si>
  <si>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</si>
  <si>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</si>
  <si>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</si>
  <si>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</si>
  <si>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</si>
  <si>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</si>
  <si>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</si>
  <si>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</si>
  <si>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</si>
  <si>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</si>
  <si>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</si>
  <si>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</si>
  <si>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</si>
  <si>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</si>
  <si>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</si>
  <si>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</si>
  <si>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</si>
  <si>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</si>
  <si>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</si>
  <si>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</si>
  <si>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</si>
  <si>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</si>
  <si>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</si>
  <si>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</si>
  <si>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</si>
  <si>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</si>
  <si>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</si>
  <si>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</si>
  <si>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</si>
  <si>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</si>
  <si>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</si>
  <si>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</si>
  <si>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</si>
  <si>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</si>
  <si>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</si>
  <si>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</si>
  <si>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</si>
  <si>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</si>
  <si>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</si>
  <si>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</si>
  <si>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</si>
  <si>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</si>
  <si>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</si>
  <si>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</si>
  <si>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</si>
  <si>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</si>
  <si>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</si>
  <si>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</si>
  <si>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</si>
  <si>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</si>
  <si>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</si>
  <si>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</si>
  <si>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</si>
  <si>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</si>
  <si>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</si>
  <si>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</si>
  <si>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</si>
  <si>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</si>
  <si>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</si>
  <si>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</si>
  <si>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</si>
  <si>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</si>
  <si>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</si>
  <si>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</si>
  <si>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</si>
  <si>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</si>
  <si>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</si>
  <si>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</si>
  <si>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</si>
  <si>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</si>
  <si>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</si>
  <si>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</si>
  <si>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</si>
  <si>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</si>
  <si>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</si>
  <si>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</si>
  <si>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</si>
  <si>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</si>
  <si>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</si>
  <si>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</si>
  <si>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</si>
  <si>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</si>
  <si>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</si>
  <si>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</si>
  <si>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</si>
  <si>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</si>
  <si>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</si>
  <si>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</si>
  <si>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</si>
  <si>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</si>
  <si>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</si>
  <si>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</si>
  <si>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</si>
  <si>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</si>
  <si>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</si>
  <si>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</si>
  <si>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</si>
  <si>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</si>
  <si>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</si>
  <si>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</si>
  <si>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</si>
  <si>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</si>
  <si>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</si>
  <si>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</si>
  <si>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</si>
  <si>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</si>
  <si>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</si>
  <si>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</si>
  <si>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</si>
  <si>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</si>
  <si>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</si>
  <si>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</si>
  <si>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</si>
  <si>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</si>
  <si>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</si>
  <si>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</si>
  <si>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</si>
  <si>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</si>
  <si>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</si>
  <si>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</si>
  <si>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</si>
  <si>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</si>
  <si>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</si>
  <si>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</si>
  <si>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</si>
  <si>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</si>
  <si>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</si>
  <si>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</si>
  <si>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</si>
  <si>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</si>
  <si>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</si>
  <si>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</si>
  <si>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</si>
  <si>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</si>
  <si>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</si>
  <si>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</si>
  <si>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</si>
  <si>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</si>
  <si>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</si>
  <si>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</si>
  <si>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</si>
  <si>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</si>
  <si>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</si>
  <si>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</si>
  <si>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</si>
  <si>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</si>
  <si>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</si>
  <si>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</si>
  <si>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</si>
  <si>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</si>
  <si>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</si>
  <si>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</si>
  <si>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</si>
  <si>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</si>
  <si>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</si>
  <si>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</si>
  <si>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</si>
  <si>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</si>
  <si>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</si>
  <si>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</si>
  <si>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</si>
  <si>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</si>
  <si>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</si>
  <si>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</si>
  <si>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</si>
  <si>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</si>
  <si>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</si>
  <si>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</si>
  <si>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</si>
  <si>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</si>
  <si>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</si>
  <si>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</si>
  <si>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</si>
  <si>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</si>
  <si>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</si>
  <si>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</si>
  <si>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</si>
  <si>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</si>
  <si>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</si>
  <si>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</si>
  <si>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</si>
  <si>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</si>
  <si>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</si>
  <si>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</si>
  <si>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</si>
  <si>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</si>
  <si>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</si>
  <si>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</si>
  <si>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</si>
  <si>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</si>
  <si>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</si>
  <si>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</si>
  <si>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</si>
  <si>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</si>
  <si>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</si>
  <si>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</si>
  <si>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</si>
  <si>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</si>
  <si>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</si>
  <si>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</si>
  <si>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</si>
  <si>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</si>
  <si>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</si>
  <si>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</si>
  <si>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</si>
  <si>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</si>
  <si>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</si>
  <si>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</si>
  <si>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</si>
  <si>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</si>
  <si>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</si>
  <si>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</si>
  <si>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</si>
  <si>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</si>
  <si>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</si>
  <si>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</si>
  <si>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</si>
  <si>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</si>
  <si>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</si>
  <si>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</si>
  <si>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</si>
  <si>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</si>
  <si>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</si>
  <si>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</si>
  <si>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</si>
  <si>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</si>
  <si>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</si>
  <si>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</si>
  <si>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</si>
  <si>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</si>
  <si>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</si>
  <si>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</si>
  <si>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</si>
  <si>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</si>
  <si>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</si>
  <si>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</si>
  <si>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</si>
  <si>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</si>
  <si>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</si>
  <si>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</si>
  <si>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</si>
  <si>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</si>
  <si>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</si>
  <si>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</si>
  <si>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</si>
  <si>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</si>
  <si>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</si>
  <si>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</si>
  <si>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</si>
  <si>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</si>
  <si>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</si>
  <si>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</si>
  <si>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</si>
  <si>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</si>
  <si>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</si>
  <si>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</si>
  <si>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</si>
  <si>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</si>
  <si>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</si>
  <si>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</si>
  <si>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</si>
  <si>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</si>
  <si>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</si>
  <si>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</si>
  <si>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</si>
  <si>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</si>
  <si>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</si>
  <si>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</si>
  <si>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</si>
  <si>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</si>
  <si>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</si>
  <si>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</si>
  <si>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</si>
  <si>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</si>
  <si>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</si>
  <si>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</si>
  <si>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</si>
  <si>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</si>
  <si>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</si>
  <si>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</si>
  <si>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</si>
  <si>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</si>
  <si>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</si>
  <si>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</si>
  <si>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</si>
  <si>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</si>
  <si>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</si>
  <si>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</si>
  <si>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</si>
  <si>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</si>
  <si>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</si>
  <si>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</si>
  <si>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</si>
  <si>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</si>
  <si>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</si>
  <si>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</si>
  <si>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</si>
  <si>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</si>
  <si>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</si>
  <si>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</si>
  <si>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</si>
  <si>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</si>
  <si>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</si>
  <si>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</si>
  <si>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</si>
  <si>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</si>
  <si>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</si>
  <si>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</si>
  <si>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</si>
  <si>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</si>
  <si>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</si>
  <si>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</si>
  <si>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</si>
  <si>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</si>
  <si>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</si>
  <si>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</si>
  <si>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</si>
  <si>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</si>
  <si>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</si>
  <si>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</si>
  <si>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</si>
  <si>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</si>
  <si>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</si>
  <si>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</si>
  <si>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</si>
  <si>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</si>
  <si>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</si>
  <si>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</si>
  <si>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</si>
  <si>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</si>
  <si>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</si>
  <si>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</si>
  <si>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</si>
  <si>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</si>
  <si>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</si>
  <si>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</si>
  <si>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</si>
  <si>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</si>
  <si>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</si>
  <si>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</si>
  <si>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</si>
  <si>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</si>
  <si>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</si>
  <si>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</si>
  <si>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</si>
  <si>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</si>
  <si>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</si>
  <si>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</si>
  <si>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</si>
  <si>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</si>
  <si>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</si>
  <si>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</si>
  <si>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</si>
  <si>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</si>
  <si>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</si>
  <si>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</si>
  <si>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</si>
  <si>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</si>
  <si>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</si>
  <si>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</si>
  <si>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</si>
  <si>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</si>
  <si>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</si>
  <si>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</si>
  <si>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</si>
  <si>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</si>
  <si>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</si>
  <si>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</si>
  <si>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</si>
  <si>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</si>
  <si>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</si>
  <si>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</si>
  <si>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</si>
  <si>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</si>
  <si>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</si>
  <si>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</si>
  <si>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</si>
  <si>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</si>
  <si>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</si>
  <si>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</si>
  <si>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</si>
  <si>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</si>
  <si>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</si>
  <si>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</si>
  <si>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</si>
  <si>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</si>
  <si>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</si>
  <si>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</si>
  <si>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</si>
  <si>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</si>
  <si>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</si>
  <si>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</si>
  <si>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</si>
  <si>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</si>
  <si>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</si>
  <si>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</si>
  <si>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</si>
  <si>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</si>
  <si>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</si>
  <si>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</si>
  <si>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</si>
  <si>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</si>
  <si>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</si>
  <si>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</si>
  <si>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</si>
  <si>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</si>
  <si>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</si>
  <si>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</si>
  <si>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</si>
  <si>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</si>
  <si>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</si>
  <si>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</si>
  <si>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</si>
  <si>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</si>
  <si>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</si>
  <si>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</si>
  <si>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</si>
  <si>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</si>
  <si>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</si>
  <si>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</si>
  <si>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</si>
  <si>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</si>
  <si>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</si>
  <si>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</si>
  <si>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</si>
  <si>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</si>
  <si>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</si>
  <si>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</si>
  <si>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</si>
  <si>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</si>
  <si>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</si>
  <si>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</si>
  <si>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</si>
  <si>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</si>
  <si>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</si>
  <si>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</si>
  <si>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</si>
  <si>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</si>
  <si>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</si>
  <si>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</si>
  <si>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</si>
  <si>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</si>
  <si>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</si>
  <si>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</si>
  <si>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</si>
  <si>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</si>
  <si>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</si>
  <si>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</si>
  <si>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</si>
  <si>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</si>
  <si>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</si>
  <si>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</si>
  <si>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</si>
  <si>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</si>
  <si>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</si>
  <si>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</si>
  <si>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</si>
  <si>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</si>
  <si>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</si>
  <si>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</si>
  <si>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</si>
  <si>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</si>
  <si>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</si>
  <si>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</si>
  <si>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</si>
  <si>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</si>
  <si>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</si>
  <si>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</si>
  <si>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</si>
  <si>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</si>
  <si>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</si>
  <si>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</si>
  <si>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</si>
  <si>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</si>
  <si>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</si>
  <si>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</si>
  <si>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</si>
  <si>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</si>
  <si>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</si>
  <si>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</si>
  <si>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</si>
  <si>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</si>
  <si>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</si>
  <si>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</si>
  <si>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</si>
  <si>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</si>
  <si>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</si>
  <si>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</si>
  <si>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</si>
  <si>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</si>
  <si>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</si>
  <si>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</si>
  <si>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</si>
  <si>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</si>
  <si>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</si>
  <si>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</si>
  <si>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</si>
  <si>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</si>
  <si>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</si>
  <si>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</si>
  <si>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</si>
  <si>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</si>
  <si>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</si>
  <si>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</si>
  <si>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</si>
  <si>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</si>
  <si>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</si>
  <si>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</si>
  <si>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</si>
  <si>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</si>
  <si>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</si>
  <si>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</si>
  <si>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</si>
  <si>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</si>
  <si>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</si>
  <si>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</si>
  <si>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</si>
  <si>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</si>
  <si>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</si>
  <si>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</si>
  <si>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</si>
  <si>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</si>
  <si>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</si>
  <si>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</si>
  <si>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</si>
  <si>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</si>
  <si>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</si>
  <si>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</si>
  <si>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</si>
  <si>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</si>
  <si>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</si>
  <si>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</si>
  <si>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</si>
  <si>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</si>
  <si>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</si>
  <si>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</si>
  <si>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</si>
  <si>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</si>
  <si>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</si>
  <si>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</si>
  <si>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</si>
  <si>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</si>
  <si>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</si>
  <si>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</si>
  <si>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</si>
  <si>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</si>
  <si>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</si>
  <si>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</si>
  <si>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</si>
  <si>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</si>
  <si>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</si>
  <si>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</si>
  <si>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</si>
  <si>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</si>
  <si>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</si>
  <si>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</si>
  <si>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</si>
  <si>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</si>
  <si>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</si>
  <si>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</si>
  <si>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</si>
  <si>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</si>
  <si>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</si>
  <si>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</si>
  <si>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</si>
  <si>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</si>
  <si>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</si>
  <si>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</si>
  <si>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</si>
  <si>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</si>
  <si>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</si>
  <si>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</si>
  <si>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</si>
  <si>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</si>
  <si>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</si>
  <si>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</si>
  <si>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</si>
  <si>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</si>
  <si>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</si>
  <si>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</si>
  <si>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</si>
  <si>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</si>
  <si>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</si>
  <si>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</si>
  <si>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</si>
  <si>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</si>
  <si>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</si>
  <si>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</si>
  <si>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</si>
  <si>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</si>
  <si>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</si>
  <si>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</si>
  <si>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</si>
  <si>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</si>
  <si>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</si>
  <si>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</si>
  <si>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</si>
  <si>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</si>
  <si>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</si>
  <si>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</si>
  <si>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</si>
  <si>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</si>
  <si>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</si>
  <si>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</si>
  <si>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</si>
  <si>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</si>
  <si>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</si>
  <si>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</si>
  <si>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</si>
  <si>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</si>
  <si>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</si>
  <si>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</si>
  <si>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</si>
  <si>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</si>
  <si>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</si>
  <si>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</si>
  <si>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</si>
  <si>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</si>
  <si>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</si>
  <si>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</si>
  <si>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</si>
  <si>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</si>
  <si>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</si>
  <si>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</si>
  <si>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</si>
  <si>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</si>
  <si>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</si>
  <si>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</si>
  <si>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</si>
  <si>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</si>
  <si>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</si>
  <si>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</si>
  <si>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</si>
  <si>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</si>
  <si>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</si>
  <si>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</si>
  <si>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</si>
  <si>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</si>
  <si>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</si>
  <si>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</si>
  <si>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</si>
  <si>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</si>
  <si>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</si>
  <si>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</si>
  <si>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</si>
  <si>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</si>
  <si>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</si>
  <si>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</si>
  <si>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</si>
  <si>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</si>
  <si>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</si>
  <si>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</si>
  <si>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</si>
  <si>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</si>
  <si>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</si>
  <si>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</si>
  <si>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</si>
  <si>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</si>
  <si>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</si>
  <si>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</si>
  <si>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</si>
  <si>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</si>
  <si>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</si>
  <si>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</si>
  <si>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</si>
  <si>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</si>
  <si>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</si>
  <si>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</si>
  <si>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</si>
  <si>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</si>
  <si>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</si>
  <si>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</si>
  <si>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</si>
  <si>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</si>
  <si>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</si>
  <si>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</si>
  <si>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</si>
  <si>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</si>
  <si>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</si>
  <si>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</si>
  <si>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</si>
  <si>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</si>
  <si>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</si>
  <si>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</si>
  <si>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</si>
  <si>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</si>
  <si>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</si>
  <si>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</si>
  <si>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</si>
  <si>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</si>
  <si>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</si>
  <si>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</si>
  <si>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</si>
  <si>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</si>
  <si>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</si>
  <si>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</si>
  <si>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</si>
  <si>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</si>
  <si>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</si>
  <si>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</si>
  <si>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</si>
  <si>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</si>
  <si>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</si>
  <si>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</si>
  <si>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</si>
  <si>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</si>
  <si>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</si>
  <si>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</si>
  <si>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</si>
  <si>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</si>
  <si>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</si>
  <si>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</si>
  <si>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</si>
  <si>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</si>
  <si>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</si>
  <si>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</si>
  <si>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</si>
  <si>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</si>
  <si>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</si>
  <si>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</si>
  <si>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</si>
  <si>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</si>
  <si>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</si>
  <si>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</si>
  <si>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</si>
  <si>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</si>
  <si>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</si>
  <si>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</si>
  <si>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</si>
  <si>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</si>
  <si>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</si>
  <si>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</si>
  <si>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</si>
  <si>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</si>
  <si>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</si>
  <si>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</si>
  <si>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</si>
  <si>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</si>
  <si>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</si>
  <si>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</si>
  <si>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</si>
  <si>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</si>
  <si>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</si>
  <si>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</si>
  <si>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</si>
  <si>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</si>
  <si>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</si>
  <si>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</si>
  <si>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</si>
  <si>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</si>
  <si>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</si>
  <si>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</si>
  <si>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</si>
  <si>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</si>
  <si>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</si>
  <si>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</si>
  <si>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</si>
  <si>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</si>
  <si>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</si>
  <si>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</si>
  <si>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</si>
  <si>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</si>
  <si>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</si>
  <si>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</si>
  <si>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</si>
  <si>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</si>
  <si>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</si>
  <si>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</si>
  <si>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</si>
  <si>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</si>
  <si>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</si>
  <si>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</si>
  <si>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</si>
  <si>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</si>
  <si>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</si>
  <si>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</si>
  <si>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</si>
  <si>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</si>
  <si>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</si>
  <si>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</si>
  <si>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</si>
  <si>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</si>
  <si>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</si>
  <si>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</si>
  <si>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</si>
  <si>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</si>
  <si>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</si>
  <si>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</si>
  <si>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</si>
  <si>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</si>
  <si>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</si>
  <si>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</si>
  <si>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</si>
  <si>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</si>
  <si>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</si>
  <si>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</si>
  <si>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</si>
  <si>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</si>
  <si>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</si>
  <si>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</si>
  <si>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</si>
  <si>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</si>
  <si>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</si>
  <si>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</si>
  <si>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</si>
  <si>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</si>
  <si>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</si>
  <si>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</si>
  <si>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</si>
  <si>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</si>
  <si>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</si>
  <si>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</si>
  <si>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</si>
  <si>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</si>
  <si>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</si>
  <si>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</si>
  <si>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</si>
  <si>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</si>
  <si>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</si>
  <si>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</si>
  <si>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</si>
  <si>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</si>
  <si>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</si>
  <si>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</si>
  <si>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</si>
  <si>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</si>
  <si>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</si>
  <si>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</si>
  <si>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</si>
  <si>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</si>
  <si>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</si>
  <si>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</si>
  <si>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</si>
  <si>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</si>
  <si>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</si>
  <si>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</si>
  <si>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</si>
  <si>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</si>
  <si>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</si>
  <si>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</si>
  <si>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</si>
  <si>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</si>
  <si>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</si>
  <si>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</si>
  <si>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</si>
  <si>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</si>
  <si>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</si>
  <si>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</si>
  <si>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</si>
  <si>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</si>
  <si>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</si>
  <si>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</si>
  <si>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</si>
  <si>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</si>
  <si>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</si>
  <si>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</si>
  <si>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</si>
  <si>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</si>
  <si>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</si>
  <si>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</si>
  <si>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</si>
  <si>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</si>
  <si>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</si>
  <si>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</si>
  <si>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</si>
  <si>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</si>
  <si>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</si>
  <si>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</si>
  <si>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</si>
  <si>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</si>
  <si>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</si>
  <si>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</si>
  <si>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</si>
  <si>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</si>
  <si>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</si>
  <si>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</si>
  <si>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</si>
  <si>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</si>
  <si>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</si>
  <si>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</si>
  <si>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</si>
  <si>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</si>
  <si>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</si>
  <si>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</si>
  <si>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</si>
  <si>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</si>
  <si>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</si>
  <si>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</si>
  <si>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</si>
  <si>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</si>
  <si>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</si>
  <si>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</si>
  <si>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</si>
  <si>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</si>
  <si>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</si>
  <si>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</si>
  <si>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</si>
  <si>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</si>
  <si>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</si>
  <si>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</si>
  <si>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</si>
  <si>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</si>
  <si>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</si>
  <si>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</si>
  <si>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</si>
  <si>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</si>
  <si>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</si>
  <si>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</si>
  <si>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</si>
  <si>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</si>
  <si>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</si>
  <si>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</si>
  <si>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</si>
  <si>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</si>
  <si>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</si>
  <si>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</si>
  <si>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</si>
  <si>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</si>
  <si>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</si>
  <si>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</si>
  <si>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</si>
  <si>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</si>
  <si>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</si>
  <si>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</si>
  <si>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</si>
  <si>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</si>
  <si>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</si>
  <si>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</si>
  <si>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</si>
  <si>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</si>
  <si>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</si>
  <si>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</si>
  <si>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</si>
  <si>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</si>
  <si>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</si>
  <si>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</si>
  <si>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</si>
  <si>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</si>
  <si>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</si>
  <si>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</si>
  <si>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</si>
  <si>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</si>
  <si>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</si>
  <si>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</si>
  <si>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</si>
  <si>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</si>
  <si>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</si>
  <si>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</si>
  <si>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</si>
  <si>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</si>
  <si>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</si>
  <si>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</si>
  <si>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</si>
  <si>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</si>
  <si>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</si>
  <si>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</si>
  <si>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</si>
  <si>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</si>
  <si>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</si>
  <si>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</si>
  <si>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</si>
  <si>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</si>
  <si>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</si>
  <si>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</si>
  <si>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</si>
  <si>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</si>
  <si>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</si>
  <si>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</si>
  <si>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</si>
  <si>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</si>
  <si>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</si>
  <si>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</si>
  <si>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</si>
  <si>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</si>
  <si>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</si>
  <si>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</si>
  <si>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</si>
  <si>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</si>
  <si>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</si>
  <si>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</si>
  <si>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</si>
  <si>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</si>
  <si>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</si>
  <si>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</si>
  <si>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</si>
  <si>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</si>
  <si>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</si>
  <si>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</si>
  <si>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</si>
  <si>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</si>
  <si>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</si>
  <si>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</si>
  <si>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</si>
  <si>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</si>
  <si>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</si>
  <si>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</si>
  <si>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</si>
  <si>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</si>
  <si>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</si>
  <si>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</si>
  <si>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</si>
  <si>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</si>
  <si>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</si>
  <si>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</si>
  <si>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</si>
  <si>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</si>
  <si>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</si>
  <si>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</si>
  <si>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</si>
  <si>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</si>
  <si>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</si>
  <si>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</si>
  <si>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</si>
  <si>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</si>
  <si>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</si>
  <si>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</si>
  <si>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</si>
  <si>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</si>
  <si>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</si>
  <si>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</si>
  <si>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</si>
  <si>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</si>
  <si>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</si>
  <si>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</si>
  <si>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</si>
  <si>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</si>
  <si>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</si>
  <si>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</si>
  <si>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</si>
  <si>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</si>
  <si>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</si>
  <si>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</si>
  <si>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</si>
  <si>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</si>
  <si>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</si>
  <si>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</si>
  <si>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</si>
  <si>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</si>
  <si>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</si>
  <si>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</si>
  <si>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</si>
  <si>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</si>
  <si>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</si>
  <si>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</si>
  <si>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</si>
  <si>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</si>
  <si>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</si>
  <si>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</si>
  <si>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</si>
  <si>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</si>
  <si>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</si>
  <si>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</si>
  <si>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</si>
  <si>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</si>
  <si>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</si>
  <si>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</si>
  <si>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</si>
  <si>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</si>
  <si>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</si>
  <si>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</si>
  <si>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</si>
  <si>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</si>
  <si>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</si>
  <si>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</si>
  <si>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</si>
  <si>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</si>
  <si>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</si>
  <si>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</si>
  <si>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</si>
  <si>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</si>
  <si>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</si>
  <si>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</si>
  <si>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</si>
  <si>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</si>
  <si>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</si>
  <si>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</si>
  <si>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</si>
  <si>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</si>
  <si>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</si>
  <si>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</si>
  <si>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</si>
  <si>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</si>
  <si>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</si>
  <si>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</si>
  <si>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</si>
  <si>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</si>
  <si>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</si>
  <si>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</si>
  <si>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</si>
  <si>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</si>
  <si>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</si>
  <si>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</si>
  <si>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</si>
  <si>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</si>
  <si>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</si>
  <si>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</si>
  <si>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</si>
  <si>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</si>
  <si>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</si>
  <si>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</si>
  <si>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</si>
  <si>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</si>
  <si>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</si>
  <si>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</si>
  <si>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</si>
  <si>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</si>
  <si>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</si>
  <si>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</si>
  <si>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</si>
  <si>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</si>
  <si>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</si>
  <si>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</si>
  <si>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</si>
  <si>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</si>
  <si>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</si>
  <si>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</si>
  <si>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</si>
  <si>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</si>
  <si>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</si>
  <si>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</si>
  <si>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</si>
  <si>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</si>
  <si>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</si>
  <si>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</si>
  <si>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</si>
  <si>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</si>
  <si>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</si>
  <si>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</si>
  <si>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</si>
  <si>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</si>
  <si>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</si>
  <si>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</si>
  <si>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</si>
  <si>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</si>
  <si>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</si>
  <si>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</si>
  <si>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</si>
  <si>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</si>
  <si>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</si>
  <si>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</si>
  <si>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</si>
  <si>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</si>
  <si>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</si>
  <si>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</si>
  <si>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</si>
  <si>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</si>
  <si>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</si>
  <si>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</si>
  <si>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</si>
  <si>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</si>
  <si>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</si>
  <si>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</si>
  <si>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</si>
  <si>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</si>
  <si>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</si>
  <si>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</si>
  <si>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</si>
  <si>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</si>
  <si>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</si>
  <si>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</si>
  <si>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</si>
  <si>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</si>
  <si>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</si>
  <si>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</si>
  <si>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</si>
  <si>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</si>
  <si>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</si>
  <si>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</si>
  <si>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</si>
  <si>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</si>
  <si>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</si>
  <si>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</si>
  <si>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</si>
  <si>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</si>
  <si>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</si>
  <si>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</si>
  <si>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</si>
  <si>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</si>
  <si>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</si>
  <si>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</si>
  <si>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</si>
  <si>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</si>
  <si>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</si>
  <si>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</si>
  <si>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</si>
  <si>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</si>
  <si>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</si>
  <si>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</si>
  <si>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</si>
  <si>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</si>
  <si>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</si>
  <si>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</si>
  <si>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</si>
  <si>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</si>
  <si>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</si>
  <si>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</si>
  <si>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</si>
  <si>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</si>
  <si>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</si>
  <si>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</si>
  <si>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</si>
  <si>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</si>
  <si>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</si>
  <si>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</si>
  <si>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</si>
  <si>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</si>
  <si>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</si>
  <si>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</si>
  <si>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</si>
  <si>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</si>
  <si>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</si>
  <si>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</si>
  <si>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</si>
  <si>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</si>
  <si>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</si>
  <si>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</si>
  <si>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</si>
  <si>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</si>
  <si>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</si>
  <si>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</si>
  <si>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</si>
  <si>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</si>
  <si>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</si>
  <si>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</si>
  <si>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</si>
  <si>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</si>
  <si>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</si>
  <si>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</si>
  <si>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</si>
  <si>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</si>
  <si>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</si>
  <si>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</si>
  <si>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</si>
  <si>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</si>
  <si>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</si>
  <si>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</si>
  <si>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</si>
  <si>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</si>
  <si>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</si>
  <si>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</si>
  <si>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</si>
  <si>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</si>
  <si>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</si>
  <si>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</si>
  <si>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</si>
  <si>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</si>
  <si>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</si>
  <si>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</si>
  <si>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</si>
  <si>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</si>
  <si>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</si>
  <si>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</si>
  <si>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</si>
  <si>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</si>
  <si>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</si>
  <si>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</si>
  <si>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</si>
  <si>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</si>
  <si>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</si>
  <si>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</si>
  <si>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</si>
  <si>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</si>
  <si>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</si>
  <si>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</si>
  <si>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</si>
  <si>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</si>
  <si>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</si>
  <si>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</si>
  <si>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</si>
  <si>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</si>
  <si>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</si>
  <si>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</si>
  <si>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</si>
  <si>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</si>
  <si>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</si>
  <si>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</si>
  <si>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</si>
  <si>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</si>
  <si>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</si>
  <si>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</si>
  <si>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</si>
  <si>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</si>
  <si>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</si>
  <si>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</si>
  <si>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</si>
  <si>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</si>
  <si>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</si>
  <si>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</si>
  <si>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</si>
  <si>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</si>
  <si>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</si>
  <si>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</si>
  <si>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</si>
  <si>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</si>
  <si>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</si>
  <si>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</si>
  <si>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</si>
  <si>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</si>
  <si>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</si>
  <si>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</si>
  <si>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</si>
  <si>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</si>
  <si>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</si>
  <si>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</si>
  <si>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</si>
  <si>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</si>
  <si>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</si>
  <si>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</si>
  <si>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</si>
  <si>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</si>
  <si>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</si>
  <si>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</si>
  <si>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</si>
  <si>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</si>
  <si>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</si>
  <si>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</si>
  <si>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</si>
  <si>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</si>
  <si>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</si>
  <si>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</si>
  <si>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</si>
  <si>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</si>
  <si>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</si>
  <si>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</si>
  <si>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</si>
  <si>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</si>
  <si>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</si>
  <si>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</si>
  <si>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</si>
  <si>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</si>
  <si>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</si>
  <si>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</si>
  <si>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</si>
  <si>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</si>
  <si>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</si>
  <si>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</si>
  <si>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</si>
  <si>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</si>
  <si>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</si>
  <si>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</si>
  <si>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</si>
  <si>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</si>
  <si>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</si>
  <si>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</si>
  <si>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</si>
  <si>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</si>
  <si>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</si>
  <si>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</si>
  <si>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</si>
  <si>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</si>
  <si>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</si>
  <si>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</si>
  <si>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</si>
  <si>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</si>
  <si>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</si>
  <si>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</si>
  <si>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</si>
  <si>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</si>
  <si>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</si>
  <si>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</si>
  <si>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</si>
  <si>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</si>
  <si>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</si>
  <si>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</si>
  <si>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</si>
  <si>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</si>
  <si>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</si>
  <si>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</si>
  <si>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</si>
  <si>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</si>
  <si>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</si>
  <si>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</si>
  <si>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</si>
  <si>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</si>
  <si>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</si>
  <si>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</si>
  <si>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</si>
  <si>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</si>
  <si>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</si>
  <si>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</si>
  <si>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</si>
  <si>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</si>
  <si>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</si>
  <si>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</si>
  <si>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</si>
  <si>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</si>
  <si>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</si>
  <si>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</si>
  <si>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</si>
  <si>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</si>
  <si>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</si>
  <si>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</si>
  <si>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</si>
  <si>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</si>
  <si>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</si>
  <si>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</si>
  <si>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</si>
  <si>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</si>
  <si>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</si>
  <si>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</si>
  <si>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</si>
  <si>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</si>
  <si>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</si>
  <si>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</si>
  <si>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</si>
  <si>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</si>
  <si>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</si>
  <si>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</si>
  <si>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</si>
  <si>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</si>
  <si>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</si>
  <si>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</si>
  <si>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</si>
  <si>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</si>
  <si>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</si>
  <si>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</si>
  <si>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</si>
  <si>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</si>
  <si>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</si>
  <si>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</si>
  <si>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</si>
  <si>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</si>
  <si>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</si>
  <si>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</si>
  <si>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</si>
  <si>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</si>
  <si>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</si>
  <si>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</si>
  <si>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</si>
  <si>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</si>
  <si>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</si>
  <si>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</si>
  <si>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</si>
  <si>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</si>
  <si>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</si>
  <si>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</si>
  <si>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</si>
  <si>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</si>
  <si>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</si>
  <si>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</si>
  <si>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</si>
  <si>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</si>
  <si>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</si>
  <si>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</si>
  <si>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</si>
  <si>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</si>
  <si>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</si>
  <si>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</si>
  <si>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</si>
  <si>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</si>
  <si>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</si>
  <si>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</si>
  <si>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</si>
  <si>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</si>
  <si>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</si>
  <si>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</si>
  <si>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</si>
  <si>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</si>
  <si>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</si>
  <si>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</si>
  <si>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</si>
  <si>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</si>
  <si>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</si>
  <si>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</si>
  <si>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</si>
  <si>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</si>
  <si>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</si>
  <si>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</si>
  <si>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</si>
  <si>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</si>
  <si>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</si>
  <si>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</si>
  <si>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</si>
  <si>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</si>
  <si>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</si>
  <si>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</si>
  <si>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</si>
  <si>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</si>
  <si>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</si>
  <si>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</si>
  <si>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</si>
  <si>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</si>
  <si>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</si>
  <si>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</si>
  <si>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</si>
  <si>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</si>
  <si>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</si>
  <si>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</si>
  <si>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</si>
  <si>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</si>
  <si>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</si>
  <si>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</si>
  <si>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</si>
  <si>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</si>
  <si>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</si>
  <si>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</si>
  <si>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</si>
  <si>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</si>
  <si>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</si>
  <si>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</si>
  <si>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</si>
  <si>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</si>
  <si>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</si>
  <si>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</si>
  <si>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</si>
  <si>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</si>
  <si>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</si>
  <si>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</si>
  <si>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</si>
  <si>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</si>
  <si>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</si>
  <si>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</si>
  <si>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</si>
  <si>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</si>
  <si>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</si>
  <si>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</si>
  <si>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</si>
  <si>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</si>
  <si>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</si>
  <si>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</si>
  <si>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</si>
  <si>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</si>
  <si>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</si>
  <si>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</si>
  <si>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</si>
  <si>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</si>
  <si>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</si>
  <si>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</si>
  <si>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</si>
  <si>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</si>
  <si>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</si>
  <si>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</si>
  <si>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</si>
  <si>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</si>
  <si>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</si>
  <si>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</si>
  <si>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</si>
  <si>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</si>
  <si>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</si>
  <si>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</si>
  <si>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</si>
  <si>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</si>
  <si>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</si>
  <si>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</si>
  <si>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</si>
  <si>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</si>
  <si>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</si>
  <si>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</si>
  <si>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</si>
  <si>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</si>
  <si>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</si>
  <si>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</si>
  <si>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</si>
  <si>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</si>
  <si>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</si>
  <si>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</si>
  <si>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</si>
  <si>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</si>
  <si>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</si>
  <si>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</si>
  <si>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</si>
  <si>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</si>
  <si>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</si>
  <si>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</si>
  <si>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</si>
  <si>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</si>
  <si>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</si>
  <si>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</si>
  <si>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</si>
  <si>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</si>
  <si>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</si>
  <si>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</si>
  <si>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</si>
  <si>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</si>
  <si>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</si>
  <si>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</si>
  <si>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</si>
  <si>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</si>
  <si>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</si>
  <si>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</si>
  <si>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</si>
  <si>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</si>
  <si>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</si>
  <si>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</si>
  <si>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</si>
  <si>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</si>
  <si>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</si>
  <si>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</si>
  <si>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</si>
  <si>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</si>
  <si>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</si>
  <si>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</si>
  <si>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</si>
  <si>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</si>
  <si>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</si>
  <si>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</si>
  <si>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</si>
  <si>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</si>
  <si>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</si>
  <si>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</si>
  <si>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</si>
  <si>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</si>
  <si>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</si>
  <si>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</si>
  <si>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</si>
  <si>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</si>
  <si>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</si>
  <si>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</si>
  <si>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</si>
  <si>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</si>
  <si>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</si>
  <si>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</si>
  <si>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</si>
  <si>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</si>
  <si>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</si>
  <si>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</si>
  <si>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</si>
  <si>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</si>
  <si>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</si>
  <si>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</si>
  <si>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</si>
  <si>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</si>
  <si>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</si>
  <si>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</si>
  <si>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</si>
  <si>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</si>
  <si>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</si>
  <si>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</si>
  <si>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</si>
  <si>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</si>
  <si>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</si>
  <si>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</si>
  <si>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</si>
  <si>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</si>
  <si>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</si>
  <si>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</si>
  <si>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</si>
  <si>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</si>
  <si>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</si>
  <si>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</si>
  <si>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</si>
  <si>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</si>
  <si>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</si>
  <si>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</si>
  <si>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</si>
  <si>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</si>
  <si>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</si>
  <si>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</si>
  <si>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</si>
  <si>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</si>
  <si>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</si>
  <si>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</si>
  <si>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</si>
  <si>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</si>
  <si>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</si>
  <si>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</si>
  <si>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</si>
  <si>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</si>
  <si>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</si>
  <si>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</si>
  <si>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</si>
  <si>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</si>
  <si>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</si>
  <si>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</si>
  <si>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</si>
  <si>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</si>
  <si>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</si>
  <si>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</si>
  <si>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</si>
  <si>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</si>
  <si>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</si>
  <si>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</si>
  <si>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</si>
  <si>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</si>
  <si>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</si>
  <si>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</si>
  <si>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</si>
  <si>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</si>
  <si>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</si>
  <si>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</si>
  <si>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</si>
  <si>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</si>
  <si>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</si>
  <si>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</si>
  <si>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</si>
  <si>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</si>
  <si>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</si>
  <si>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</si>
  <si>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</si>
  <si>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</si>
  <si>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</si>
  <si>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</si>
  <si>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</si>
  <si>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</si>
  <si>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</si>
  <si>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</si>
  <si>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</si>
  <si>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</si>
  <si>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</si>
  <si>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</si>
  <si>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</si>
  <si>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</si>
  <si>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</si>
  <si>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</si>
  <si>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</si>
  <si>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</si>
  <si>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</si>
  <si>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</si>
  <si>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</si>
  <si>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</si>
  <si>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</si>
  <si>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</si>
  <si>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</si>
  <si>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</si>
  <si>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</si>
  <si>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</si>
  <si>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</si>
  <si>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</si>
  <si>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</si>
  <si>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</si>
  <si>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</si>
  <si>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</si>
  <si>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</si>
  <si>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</si>
  <si>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</si>
  <si>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</si>
  <si>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</si>
  <si>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</si>
  <si>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</si>
  <si>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</si>
  <si>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</si>
  <si>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</si>
  <si>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</si>
  <si>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</si>
  <si>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</si>
  <si>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</si>
  <si>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</si>
  <si>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</si>
  <si>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</si>
  <si>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</si>
  <si>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</si>
  <si>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</si>
  <si>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</si>
  <si>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</si>
  <si>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</si>
  <si>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</si>
  <si>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</si>
  <si>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</si>
  <si>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</si>
  <si>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</si>
  <si>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</si>
  <si>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</si>
  <si>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</si>
  <si>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</si>
  <si>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</si>
  <si>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</si>
  <si>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</si>
  <si>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</si>
  <si>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</si>
  <si>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</si>
  <si>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</si>
  <si>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</si>
  <si>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</si>
  <si>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</si>
  <si>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</si>
  <si>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</si>
  <si>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</si>
  <si>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</si>
  <si>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</si>
  <si>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</si>
  <si>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</si>
  <si>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</si>
  <si>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</si>
  <si>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</si>
  <si>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</si>
  <si>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</si>
  <si>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</si>
  <si>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</si>
  <si>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</si>
  <si>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</si>
  <si>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</si>
  <si>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</si>
  <si>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</si>
  <si>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</si>
  <si>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</si>
  <si>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</si>
  <si>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</si>
  <si>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</si>
  <si>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</si>
  <si>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</si>
  <si>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</si>
  <si>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</si>
  <si>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</si>
  <si>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</si>
  <si>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</si>
  <si>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</si>
  <si>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</si>
  <si>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</si>
  <si>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</si>
  <si>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</si>
  <si>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</si>
  <si>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</si>
  <si>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</si>
  <si>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</si>
  <si>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</si>
  <si>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</si>
  <si>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</si>
  <si>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</si>
  <si>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</si>
  <si>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</si>
  <si>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</si>
  <si>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</si>
  <si>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</si>
  <si>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</si>
  <si>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</si>
  <si>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</si>
  <si>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</si>
  <si>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</si>
  <si>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</si>
  <si>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</si>
  <si>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</si>
  <si>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</si>
  <si>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</si>
  <si>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</si>
  <si>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</si>
  <si>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</si>
  <si>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</si>
  <si>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</si>
  <si>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</si>
  <si>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</si>
  <si>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</si>
  <si>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</si>
  <si>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</si>
  <si>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</si>
  <si>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</si>
  <si>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</si>
  <si>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</si>
  <si>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</si>
  <si>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</si>
  <si>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</si>
  <si>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</si>
  <si>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</si>
  <si>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</si>
  <si>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</si>
  <si>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</si>
  <si>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</si>
  <si>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</si>
  <si>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</si>
  <si>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</si>
  <si>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</si>
  <si>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</si>
  <si>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</si>
  <si>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</si>
  <si>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</si>
  <si>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</si>
  <si>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</si>
  <si>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</si>
  <si>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</si>
  <si>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</si>
  <si>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</si>
  <si>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</si>
  <si>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</si>
  <si>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</si>
  <si>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</si>
  <si>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</si>
  <si>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</si>
  <si>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</si>
  <si>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</si>
  <si>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</si>
  <si>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</si>
  <si>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</si>
  <si>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</si>
  <si>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</si>
  <si>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</si>
  <si>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</si>
  <si>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</si>
  <si>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</si>
  <si>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</si>
  <si>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</si>
  <si>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</si>
  <si>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</si>
  <si>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</si>
  <si>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</si>
  <si>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</si>
  <si>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</si>
  <si>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</si>
  <si>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</si>
  <si>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</si>
  <si>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</si>
  <si>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</si>
  <si>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</si>
  <si>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</si>
  <si>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</si>
  <si>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</si>
  <si>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</si>
  <si>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</si>
  <si>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</si>
  <si>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</si>
  <si>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</si>
  <si>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</si>
  <si>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</si>
  <si>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</si>
  <si>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</si>
  <si>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</si>
  <si>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</si>
  <si>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</si>
  <si>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</si>
  <si>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</si>
  <si>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</si>
  <si>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</si>
  <si>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</si>
  <si>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</si>
  <si>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</si>
  <si>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</si>
  <si>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</si>
  <si>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</si>
  <si>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</si>
  <si>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</si>
  <si>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</si>
  <si>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</si>
  <si>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</si>
  <si>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</si>
  <si>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</si>
  <si>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</si>
  <si>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</si>
  <si>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</si>
  <si>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</si>
  <si>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</si>
  <si>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</si>
  <si>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</si>
  <si>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</si>
  <si>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</si>
  <si>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</si>
  <si>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</si>
  <si>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</si>
  <si>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</si>
  <si>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</si>
  <si>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</si>
  <si>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</si>
  <si>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</si>
  <si>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</si>
  <si>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</si>
  <si>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</si>
  <si>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</si>
  <si>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</si>
  <si>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</si>
  <si>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</si>
  <si>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</si>
  <si>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</si>
  <si>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</si>
  <si>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</si>
  <si>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</si>
  <si>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</si>
  <si>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</si>
  <si>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</si>
  <si>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</si>
  <si>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</si>
  <si>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</si>
  <si>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</si>
  <si>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</si>
  <si>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</si>
  <si>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</si>
  <si>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</si>
  <si>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</si>
  <si>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</si>
  <si>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</si>
  <si>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</si>
  <si>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</si>
  <si>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</si>
  <si>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</si>
  <si>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</si>
  <si>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</si>
  <si>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</si>
  <si>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</si>
  <si>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</si>
  <si>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</si>
  <si>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</si>
  <si>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</si>
  <si>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</si>
  <si>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</si>
  <si>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</si>
  <si>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</si>
  <si>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</si>
  <si>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</si>
  <si>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</si>
  <si>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</si>
  <si>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</si>
  <si>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</si>
  <si>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</si>
  <si>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</si>
  <si>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</si>
  <si>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</si>
  <si>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</si>
  <si>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</si>
  <si>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</si>
  <si>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</si>
  <si>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</si>
  <si>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</si>
  <si>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</si>
  <si>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</si>
  <si>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</si>
  <si>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</si>
  <si>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</si>
  <si>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</si>
  <si>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</si>
  <si>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</si>
  <si>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</si>
  <si>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</si>
  <si>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</si>
  <si>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</si>
  <si>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</si>
  <si>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</si>
  <si>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</si>
  <si>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</si>
  <si>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</si>
  <si>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</si>
  <si>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</si>
  <si>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</si>
  <si>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</si>
  <si>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</si>
  <si>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</si>
  <si>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</si>
  <si>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</si>
  <si>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</si>
  <si>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</si>
  <si>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</si>
  <si>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</si>
  <si>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</si>
  <si>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</si>
  <si>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</si>
  <si>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</si>
  <si>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</si>
  <si>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</si>
  <si>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</si>
  <si>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</si>
  <si>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</si>
  <si>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</si>
  <si>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</si>
  <si>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</si>
  <si>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</si>
  <si>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</si>
  <si>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</si>
  <si>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</si>
  <si>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</si>
  <si>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</si>
  <si>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</si>
  <si>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</si>
  <si>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</si>
  <si>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</si>
  <si>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</si>
  <si>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</si>
  <si>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</si>
  <si>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</si>
  <si>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</si>
  <si>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</si>
  <si>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</si>
  <si>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</si>
  <si>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</si>
  <si>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</si>
  <si>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</si>
  <si>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</si>
  <si>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</si>
  <si>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</si>
  <si>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</si>
  <si>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</si>
  <si>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</si>
  <si>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</si>
  <si>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</si>
  <si>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</si>
  <si>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</si>
  <si>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</si>
  <si>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</si>
  <si>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</si>
  <si>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</si>
  <si>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</si>
  <si>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</si>
  <si>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</si>
  <si>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</si>
  <si>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</si>
  <si>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</si>
  <si>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</si>
  <si>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</si>
  <si>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</si>
  <si>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</si>
  <si>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</si>
  <si>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</si>
  <si>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</si>
  <si>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</si>
  <si>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</si>
  <si>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</si>
  <si>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</si>
  <si>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</si>
  <si>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</si>
  <si>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</si>
  <si>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</si>
  <si>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</si>
  <si>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</si>
  <si>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</si>
  <si>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</si>
  <si>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</si>
  <si>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</si>
  <si>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</si>
  <si>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</si>
  <si>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</si>
  <si>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</si>
  <si>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</si>
  <si>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</si>
  <si>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</si>
  <si>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</si>
  <si>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</si>
  <si>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</si>
  <si>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</si>
  <si>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</si>
  <si>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</si>
  <si>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</si>
  <si>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</si>
  <si>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</si>
  <si>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</si>
  <si>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</si>
  <si>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</si>
  <si>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</si>
  <si>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</si>
  <si>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</si>
  <si>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</si>
  <si>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</si>
  <si>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</si>
  <si>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</si>
  <si>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</si>
  <si>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</si>
  <si>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</si>
  <si>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</si>
  <si>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</si>
  <si>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</si>
  <si>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</si>
  <si>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</si>
  <si>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</si>
  <si>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</si>
  <si>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</si>
  <si>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</si>
  <si>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</si>
  <si>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</si>
  <si>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</si>
  <si>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</si>
  <si>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</si>
  <si>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</si>
  <si>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</si>
  <si>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</si>
  <si>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</si>
  <si>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</si>
  <si>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</si>
  <si>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</si>
  <si>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</si>
  <si>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</si>
  <si>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</si>
  <si>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</si>
  <si>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</si>
  <si>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</si>
  <si>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</si>
  <si>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</si>
  <si>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</si>
  <si>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</si>
  <si>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</si>
  <si>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</si>
  <si>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</si>
  <si>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</si>
  <si>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</si>
  <si>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</si>
  <si>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</si>
  <si>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</si>
  <si>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</si>
  <si>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</si>
  <si>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</si>
  <si>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</si>
  <si>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</si>
  <si>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</si>
  <si>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</si>
  <si>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</si>
  <si>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</si>
  <si>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</si>
  <si>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</si>
  <si>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</si>
  <si>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</si>
  <si>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</si>
  <si>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</si>
  <si>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</si>
  <si>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</si>
  <si>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</si>
  <si>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</si>
  <si>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</si>
  <si>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</si>
  <si>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</si>
  <si>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</si>
  <si>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</si>
  <si>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</si>
  <si>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</si>
  <si>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</si>
  <si>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</si>
  <si>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</si>
  <si>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</si>
  <si>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</si>
  <si>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</si>
  <si>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</si>
  <si>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</si>
  <si>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</si>
  <si>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</si>
  <si>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</si>
  <si>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</si>
  <si>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</si>
  <si>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</si>
  <si>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</si>
  <si>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</si>
  <si>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</si>
  <si>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</si>
  <si>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</si>
  <si>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</si>
  <si>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</si>
  <si>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</si>
  <si>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</si>
  <si>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</si>
  <si>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</si>
  <si>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</si>
  <si>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</si>
  <si>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</si>
  <si>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</si>
  <si>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</si>
  <si>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</si>
  <si>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</si>
  <si>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</si>
  <si>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</si>
  <si>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</si>
  <si>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</si>
  <si>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</si>
  <si>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</si>
  <si>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</si>
  <si>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</si>
  <si>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</si>
  <si>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</si>
  <si>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</si>
  <si>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</si>
  <si>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</si>
  <si>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</si>
  <si>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</si>
  <si>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</si>
  <si>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</si>
  <si>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</si>
  <si>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</si>
  <si>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</si>
  <si>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</si>
  <si>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</si>
  <si>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</si>
  <si>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</si>
  <si>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</si>
  <si>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</si>
  <si>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</si>
  <si>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</si>
  <si>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</si>
  <si>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</si>
  <si>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</si>
  <si>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</si>
  <si>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</si>
  <si>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</si>
  <si>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</si>
  <si>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</si>
  <si>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</si>
  <si>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</si>
  <si>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</si>
  <si>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</si>
  <si>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</si>
  <si>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</si>
  <si>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</si>
  <si>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</si>
  <si>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</si>
  <si>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</si>
  <si>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</si>
  <si>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</si>
  <si>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</si>
  <si>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</si>
  <si>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</si>
  <si>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</si>
  <si>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</si>
  <si>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</si>
  <si>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</si>
  <si>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</si>
  <si>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</si>
  <si>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</si>
  <si>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</si>
  <si>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</si>
  <si>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</si>
  <si>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</si>
  <si>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</si>
  <si>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</si>
  <si>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</si>
  <si>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</si>
  <si>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</si>
  <si>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</si>
  <si>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</si>
  <si>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</si>
  <si>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</si>
  <si>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</si>
  <si>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</si>
  <si>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</si>
  <si>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</si>
  <si>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</si>
  <si>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</si>
  <si>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</si>
  <si>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</si>
  <si>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</si>
  <si>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</si>
  <si>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</si>
  <si>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</si>
  <si>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</si>
  <si>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</si>
  <si>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</si>
  <si>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</si>
  <si>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</si>
  <si>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</si>
  <si>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</si>
  <si>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</si>
  <si>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</si>
  <si>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</si>
  <si>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</si>
  <si>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</si>
  <si>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</si>
  <si>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</si>
  <si>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</si>
  <si>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</si>
  <si>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</si>
  <si>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</si>
  <si>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</si>
  <si>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</si>
  <si>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</si>
  <si>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</si>
  <si>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</si>
  <si>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</si>
  <si>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</si>
  <si>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</si>
  <si>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</si>
  <si>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</si>
  <si>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</si>
  <si>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</si>
  <si>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</si>
  <si>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</si>
  <si>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</si>
  <si>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</si>
  <si>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</si>
  <si>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</si>
  <si>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</si>
  <si>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</si>
  <si>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</si>
  <si>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</si>
  <si>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</si>
  <si>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</si>
  <si>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</si>
  <si>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</si>
  <si>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</si>
  <si>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</si>
  <si>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</si>
  <si>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</si>
  <si>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</si>
  <si>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</si>
  <si>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</si>
  <si>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</si>
  <si>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</si>
  <si>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</si>
  <si>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</si>
  <si>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</si>
  <si>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</si>
  <si>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</si>
  <si>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</si>
  <si>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</si>
  <si>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</si>
  <si>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</si>
  <si>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</si>
  <si>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</si>
  <si>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</si>
  <si>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</si>
  <si>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</si>
  <si>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</si>
  <si>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</si>
  <si>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</si>
  <si>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</si>
  <si>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</si>
  <si>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</si>
  <si>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</si>
  <si>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</si>
  <si>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</si>
  <si>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</si>
  <si>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</si>
  <si>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</si>
  <si>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</si>
  <si>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</si>
  <si>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</si>
  <si>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</si>
  <si>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</si>
  <si>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</si>
  <si>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</si>
  <si>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</si>
  <si>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</si>
  <si>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</si>
  <si>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</si>
  <si>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</si>
  <si>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</si>
  <si>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</si>
  <si>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</si>
  <si>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</si>
  <si>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</si>
  <si>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</si>
  <si>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</si>
  <si>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</si>
  <si>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</si>
  <si>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</si>
  <si>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</si>
  <si>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</si>
  <si>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</si>
  <si>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</si>
  <si>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</si>
  <si>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</si>
  <si>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</si>
  <si>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</si>
  <si>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</si>
  <si>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</si>
  <si>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</si>
  <si>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</si>
  <si>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</si>
  <si>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</si>
  <si>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</si>
  <si>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</si>
  <si>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</si>
  <si>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</si>
  <si>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</si>
  <si>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</si>
  <si>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</si>
  <si>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</si>
  <si>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</si>
  <si>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</si>
  <si>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</si>
  <si>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</si>
  <si>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</si>
  <si>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</si>
  <si>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</si>
  <si>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</si>
  <si>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</si>
  <si>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</si>
  <si>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</si>
  <si>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</si>
  <si>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</si>
  <si>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</si>
  <si>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</si>
  <si>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</si>
  <si>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</si>
  <si>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</si>
  <si>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</si>
  <si>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</si>
  <si>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</si>
  <si>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</si>
  <si>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</si>
  <si>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</si>
  <si>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</si>
  <si>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</si>
  <si>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</si>
  <si>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</si>
  <si>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</si>
  <si>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</si>
  <si>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</si>
  <si>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</si>
  <si>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</si>
  <si>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</si>
  <si>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</si>
  <si>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</si>
  <si>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</si>
  <si>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</si>
  <si>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</si>
  <si>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</si>
  <si>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</si>
  <si>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</si>
  <si>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</si>
  <si>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</si>
  <si>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</si>
  <si>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</si>
  <si>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</si>
  <si>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</si>
  <si>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</si>
  <si>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</si>
  <si>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</si>
  <si>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</si>
  <si>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</si>
  <si>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</si>
  <si>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</si>
  <si>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</si>
  <si>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</si>
  <si>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</si>
  <si>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</si>
  <si>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</si>
  <si>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</si>
  <si>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</si>
  <si>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</si>
  <si>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</si>
  <si>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</si>
  <si>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</si>
  <si>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</si>
  <si>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</si>
  <si>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</si>
  <si>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</si>
  <si>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</si>
  <si>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</si>
  <si>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</si>
  <si>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</si>
  <si>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</si>
  <si>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</si>
  <si>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</si>
  <si>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</si>
  <si>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</si>
  <si>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</si>
  <si>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</si>
  <si>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</si>
  <si>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</si>
  <si>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</si>
  <si>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</si>
  <si>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</si>
  <si>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</si>
  <si>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</si>
  <si>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</si>
  <si>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</si>
  <si>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</si>
  <si>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</si>
  <si>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</si>
  <si>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</si>
  <si>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</si>
  <si>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</si>
  <si>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</si>
  <si>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</si>
  <si>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</si>
  <si>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</si>
  <si>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</si>
  <si>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</si>
  <si>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</si>
  <si>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</si>
  <si>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</si>
  <si>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</si>
  <si>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</si>
  <si>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</si>
  <si>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</si>
  <si>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</si>
  <si>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</si>
  <si>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</si>
  <si>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</si>
  <si>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</si>
  <si>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</si>
  <si>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</si>
  <si>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</si>
  <si>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</si>
  <si>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</si>
  <si>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</si>
  <si>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</si>
  <si>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</si>
  <si>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</si>
  <si>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</si>
  <si>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</si>
  <si>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</si>
  <si>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</si>
  <si>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</si>
  <si>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</si>
  <si>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</si>
  <si>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</si>
  <si>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</si>
  <si>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</si>
  <si>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</si>
  <si>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</si>
  <si>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</si>
  <si>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</si>
  <si>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</si>
  <si>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</si>
  <si>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</si>
  <si>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</si>
  <si>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</si>
  <si>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</si>
  <si>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</si>
  <si>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</si>
  <si>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</si>
  <si>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</si>
  <si>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</si>
  <si>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</si>
  <si>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</si>
  <si>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</si>
  <si>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</si>
  <si>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</si>
  <si>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</si>
  <si>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</si>
  <si>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</si>
  <si>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</si>
  <si>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</si>
  <si>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</si>
  <si>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</si>
  <si>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</si>
  <si>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</si>
  <si>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</si>
  <si>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</si>
  <si>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</si>
  <si>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</si>
  <si>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</si>
  <si>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</si>
  <si>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</si>
  <si>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</si>
  <si>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</si>
  <si>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</si>
  <si>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</si>
  <si>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</si>
  <si>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</si>
  <si>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</si>
  <si>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</si>
  <si>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</si>
  <si>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</si>
  <si>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</si>
  <si>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</si>
  <si>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</si>
  <si>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</si>
  <si>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</si>
  <si>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</si>
  <si>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</si>
  <si>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</si>
  <si>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</si>
  <si>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</si>
  <si>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</si>
  <si>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</si>
  <si>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</si>
  <si>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</si>
  <si>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</si>
  <si>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</si>
  <si>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</si>
  <si>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</si>
  <si>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</si>
  <si>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</si>
  <si>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</si>
  <si>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</si>
  <si>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</si>
  <si>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</si>
  <si>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</si>
  <si>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</si>
  <si>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</si>
  <si>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</si>
  <si>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</si>
  <si>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</si>
  <si>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</si>
  <si>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</si>
  <si>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</si>
  <si>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</si>
  <si>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</si>
  <si>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</si>
  <si>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</si>
  <si>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</si>
  <si>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</si>
  <si>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</si>
  <si>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</si>
  <si>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</si>
  <si>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</si>
  <si>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</si>
  <si>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</si>
  <si>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</si>
  <si>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</si>
  <si>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</si>
  <si>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</si>
  <si>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</si>
  <si>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</si>
  <si>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</si>
  <si>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</si>
  <si>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</si>
  <si>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</si>
  <si>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</si>
  <si>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</si>
  <si>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</si>
  <si>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</si>
  <si>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</si>
  <si>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</si>
  <si>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</si>
  <si>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</si>
  <si>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</si>
  <si>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</si>
  <si>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</si>
  <si>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</si>
  <si>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</si>
  <si>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</si>
  <si>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</si>
  <si>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</si>
  <si>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</si>
  <si>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</si>
  <si>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</si>
  <si>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</si>
  <si>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</si>
  <si>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</si>
  <si>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</si>
  <si>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</si>
  <si>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</si>
  <si>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</si>
  <si>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</si>
  <si>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</si>
  <si>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</si>
  <si>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</si>
  <si>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</si>
  <si>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</si>
  <si>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</si>
  <si>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</si>
  <si>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</si>
  <si>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</si>
  <si>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</si>
  <si>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</si>
  <si>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</si>
  <si>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</si>
  <si>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</si>
  <si>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</si>
  <si>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</si>
  <si>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</si>
  <si>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</si>
  <si>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</si>
  <si>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</si>
  <si>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</si>
  <si>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</si>
  <si>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</si>
  <si>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</si>
  <si>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</si>
  <si>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</si>
  <si>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</si>
  <si>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</si>
  <si>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</si>
  <si>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</si>
  <si>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</si>
  <si>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</si>
  <si>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</si>
  <si>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</si>
  <si>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</si>
  <si>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</si>
  <si>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</si>
  <si>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</si>
  <si>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</si>
  <si>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</si>
  <si>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</si>
  <si>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</si>
  <si>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</si>
  <si>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</si>
  <si>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</si>
  <si>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</si>
  <si>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</si>
  <si>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</si>
  <si>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</si>
  <si>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</si>
  <si>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</si>
  <si>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</si>
  <si>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</si>
  <si>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</si>
  <si>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</si>
  <si>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</si>
  <si>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</si>
  <si>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</si>
  <si>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</si>
  <si>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</si>
  <si>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</si>
  <si>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</si>
  <si>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</si>
  <si>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</si>
  <si>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</si>
  <si>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</si>
  <si>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</si>
  <si>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</si>
  <si>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</si>
  <si>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</si>
  <si>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</si>
  <si>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</si>
  <si>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</si>
  <si>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</si>
  <si>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</si>
  <si>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</si>
  <si>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</si>
  <si>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</si>
  <si>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</si>
  <si>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</si>
  <si>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</si>
  <si>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</si>
  <si>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</si>
  <si>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</si>
  <si>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</si>
  <si>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</si>
  <si>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</si>
  <si>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</si>
  <si>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</si>
  <si>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</si>
  <si>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</si>
  <si>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</si>
  <si>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</si>
  <si>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</si>
  <si>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</si>
  <si>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</si>
  <si>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</si>
  <si>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</si>
  <si>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</si>
  <si>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</si>
  <si>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</si>
  <si>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</si>
  <si>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</si>
  <si>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</si>
  <si>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</si>
  <si>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</si>
  <si>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</si>
  <si>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</si>
  <si>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</si>
  <si>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</si>
  <si>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</si>
  <si>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</si>
  <si>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</si>
  <si>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</si>
  <si>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</si>
  <si>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</si>
  <si>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</si>
  <si>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</si>
  <si>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</si>
  <si>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</si>
  <si>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</si>
  <si>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</si>
  <si>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</si>
  <si>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</si>
  <si>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</si>
  <si>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</si>
  <si>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</si>
  <si>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</si>
  <si>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</si>
  <si>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</si>
  <si>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</si>
  <si>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</si>
  <si>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</si>
  <si>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</si>
  <si>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</si>
  <si>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</si>
  <si>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</si>
  <si>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</si>
  <si>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</si>
  <si>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</si>
  <si>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</si>
  <si>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</si>
  <si>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</si>
  <si>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</si>
  <si>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</si>
  <si>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</si>
  <si>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</si>
  <si>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</si>
  <si>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</si>
  <si>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</si>
  <si>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</si>
  <si>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</si>
  <si>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</si>
  <si>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</si>
  <si>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</si>
  <si>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</si>
  <si>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</si>
  <si>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</si>
  <si>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</si>
  <si>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</si>
  <si>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</si>
  <si>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</si>
  <si>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</si>
  <si>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</si>
  <si>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</si>
  <si>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</si>
  <si>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</si>
  <si>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</si>
  <si>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</si>
  <si>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</si>
  <si>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</si>
  <si>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</si>
  <si>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</si>
  <si>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</si>
  <si>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</si>
  <si>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</si>
  <si>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</si>
  <si>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</si>
  <si>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</si>
  <si>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</si>
  <si>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</si>
  <si>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</si>
  <si>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</si>
  <si>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</si>
  <si>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</si>
  <si>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</si>
  <si>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</si>
  <si>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</si>
  <si>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</si>
  <si>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</si>
  <si>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</si>
  <si>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</si>
  <si>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</si>
  <si>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</si>
  <si>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</si>
  <si>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</si>
  <si>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</si>
  <si>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</si>
  <si>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</si>
  <si>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</si>
  <si>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</si>
  <si>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</si>
  <si>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</si>
  <si>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</si>
  <si>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</si>
  <si>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</si>
  <si>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</si>
  <si>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</si>
  <si>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</si>
  <si>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</si>
  <si>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</si>
  <si>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</si>
  <si>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</si>
  <si>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</si>
  <si>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</si>
  <si>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</si>
  <si>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</si>
  <si>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</si>
  <si>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</si>
  <si>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</si>
  <si>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</si>
  <si>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</si>
  <si>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</si>
  <si>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</si>
  <si>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</si>
  <si>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</si>
  <si>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</si>
  <si>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</si>
  <si>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</si>
  <si>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</si>
  <si>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</si>
  <si>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</si>
  <si>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</si>
  <si>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</si>
  <si>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</si>
  <si>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</si>
  <si>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</si>
  <si>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</si>
  <si>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</si>
  <si>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</si>
  <si>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</si>
  <si>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</si>
  <si>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</si>
  <si>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</si>
  <si>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</si>
  <si>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</si>
  <si>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</si>
  <si>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</si>
  <si>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</si>
  <si>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</si>
  <si>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</si>
  <si>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</si>
  <si>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</si>
  <si>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</si>
  <si>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</si>
  <si>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</si>
  <si>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</si>
  <si>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</si>
  <si>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</si>
  <si>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</si>
  <si>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</si>
  <si>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</si>
  <si>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</si>
  <si>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</si>
  <si>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</si>
  <si>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</si>
  <si>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</si>
  <si>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</si>
  <si>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</si>
  <si>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</si>
  <si>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</si>
  <si>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</si>
  <si>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</si>
  <si>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</si>
  <si>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</si>
  <si>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</si>
  <si>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</si>
  <si>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</si>
  <si>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</si>
  <si>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</si>
  <si>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</si>
  <si>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</si>
  <si>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</si>
  <si>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</si>
  <si>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</si>
  <si>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</si>
  <si>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</si>
  <si>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</si>
  <si>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</si>
  <si>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</si>
  <si>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</si>
  <si>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</si>
  <si>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</si>
  <si>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</si>
  <si>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</si>
  <si>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</si>
  <si>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</si>
  <si>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</si>
  <si>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</si>
  <si>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</si>
  <si>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</si>
  <si>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</si>
  <si>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</si>
  <si>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</si>
  <si>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</si>
  <si>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</si>
  <si>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</si>
  <si>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</si>
  <si>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</si>
  <si>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</si>
  <si>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</si>
  <si>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</si>
  <si>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</si>
  <si>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</si>
  <si>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</si>
  <si>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</si>
  <si>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</si>
  <si>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</si>
  <si>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</si>
  <si>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</si>
  <si>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</si>
  <si>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</si>
  <si>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</si>
  <si>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</si>
  <si>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</si>
  <si>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</si>
  <si>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</si>
  <si>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</si>
  <si>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</si>
  <si>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</si>
  <si>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</si>
  <si>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</si>
  <si>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</si>
  <si>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</si>
  <si>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</si>
  <si>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</si>
  <si>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</si>
  <si>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</si>
  <si>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</si>
  <si>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</si>
  <si>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</si>
  <si>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</si>
  <si>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</si>
  <si>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</si>
  <si>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</si>
  <si>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</si>
  <si>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</si>
  <si>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</si>
  <si>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</si>
  <si>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</si>
  <si>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</si>
  <si>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</si>
  <si>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</si>
  <si>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</si>
  <si>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</si>
  <si>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</si>
  <si>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</si>
  <si>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</si>
  <si>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</si>
  <si>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</si>
  <si>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</si>
  <si>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</si>
  <si>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</si>
  <si>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</si>
  <si>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</si>
  <si>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</si>
  <si>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</si>
  <si>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</si>
  <si>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</si>
  <si>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</si>
  <si>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</si>
  <si>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</si>
  <si>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</si>
  <si>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</si>
  <si>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</si>
  <si>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</si>
  <si>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</si>
  <si>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</si>
  <si>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</si>
  <si>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</si>
  <si>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</si>
  <si>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</si>
  <si>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</si>
  <si>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</si>
  <si>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</si>
  <si>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</si>
  <si>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</si>
  <si>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</si>
  <si>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</si>
  <si>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</si>
  <si>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</si>
  <si>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</si>
  <si>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</si>
  <si>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</si>
  <si>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</si>
  <si>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</si>
  <si>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</si>
  <si>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</si>
  <si>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</si>
  <si>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</si>
  <si>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</si>
  <si>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</si>
  <si>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</si>
  <si>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</si>
  <si>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</si>
  <si>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</si>
  <si>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</si>
  <si>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</si>
  <si>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</si>
  <si>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</si>
  <si>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</si>
  <si>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</si>
  <si>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</si>
  <si>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</si>
  <si>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</si>
  <si>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</si>
  <si>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</si>
  <si>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</si>
  <si>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</si>
  <si>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</si>
  <si>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</si>
  <si>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</si>
  <si>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</si>
  <si>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</si>
  <si>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</si>
  <si>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</si>
  <si>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</si>
  <si>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</si>
  <si>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</si>
  <si>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</si>
  <si>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</si>
  <si>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</si>
  <si>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</si>
  <si>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</si>
  <si>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</si>
  <si>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</si>
  <si>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</si>
  <si>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</si>
  <si>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</si>
  <si>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</si>
  <si>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</si>
  <si>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</si>
  <si>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</si>
  <si>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</si>
  <si>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</si>
  <si>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</si>
  <si>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</si>
  <si>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</si>
  <si>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</si>
  <si>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</si>
  <si>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</si>
  <si>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</si>
  <si>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</si>
  <si>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</si>
  <si>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</si>
  <si>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</si>
  <si>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</si>
  <si>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</si>
  <si>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</si>
  <si>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</si>
  <si>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</si>
  <si>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</si>
  <si>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</si>
  <si>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</si>
  <si>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</si>
  <si>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</si>
  <si>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</si>
  <si>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</si>
  <si>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</si>
  <si>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</si>
  <si>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</si>
  <si>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</si>
  <si>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</si>
  <si>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</si>
  <si>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</si>
  <si>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</si>
  <si>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</si>
  <si>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</si>
  <si>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</si>
  <si>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</si>
  <si>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</si>
  <si>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</si>
  <si>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</si>
  <si>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</si>
  <si>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</si>
  <si>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</si>
  <si>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</si>
  <si>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</si>
  <si>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</si>
  <si>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</si>
  <si>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</si>
  <si>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</si>
  <si>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</si>
  <si>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</si>
  <si>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</si>
  <si>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</si>
  <si>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</si>
  <si>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</si>
  <si>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</si>
  <si>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</si>
  <si>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</si>
  <si>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</si>
  <si>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</si>
  <si>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</si>
  <si>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</si>
  <si>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</si>
  <si>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</si>
  <si>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</si>
  <si>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</si>
  <si>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</si>
  <si>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</si>
  <si>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</si>
  <si>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</si>
  <si>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</si>
  <si>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</si>
  <si>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</si>
  <si>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</si>
  <si>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</si>
  <si>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</si>
  <si>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</si>
  <si>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</si>
  <si>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</si>
  <si>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</si>
  <si>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</si>
  <si>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</si>
  <si>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</si>
  <si>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</si>
  <si>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</si>
  <si>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</si>
  <si>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</si>
  <si>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</si>
  <si>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</si>
  <si>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</si>
  <si>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</si>
  <si>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</si>
  <si>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</si>
  <si>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</si>
  <si>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</si>
  <si>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</si>
  <si>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</si>
  <si>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</si>
  <si>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</si>
  <si>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</si>
  <si>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</si>
  <si>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</si>
  <si>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</si>
  <si>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</si>
  <si>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</si>
  <si>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</si>
  <si>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</si>
  <si>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</si>
  <si>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</si>
  <si>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</si>
  <si>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</si>
  <si>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</si>
  <si>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</si>
  <si>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</si>
  <si>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</si>
  <si>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</si>
  <si>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</si>
  <si>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</si>
  <si>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</si>
  <si>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</si>
  <si>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</si>
  <si>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</si>
  <si>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</si>
  <si>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</si>
  <si>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</si>
  <si>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</si>
  <si>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</si>
  <si>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</si>
  <si>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</si>
  <si>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</si>
  <si>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</si>
  <si>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</si>
  <si>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</si>
  <si>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</si>
  <si>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</si>
  <si>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</si>
  <si>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</si>
  <si>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</si>
  <si>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</si>
  <si>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</si>
  <si>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</si>
  <si>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</si>
  <si>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</si>
  <si>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</si>
  <si>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</si>
  <si>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</si>
  <si>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</si>
  <si>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</si>
  <si>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</si>
  <si>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</si>
  <si>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</si>
  <si>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</si>
  <si>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</si>
  <si>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</si>
  <si>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</si>
  <si>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</si>
  <si>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</si>
  <si>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</si>
  <si>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</si>
  <si>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</si>
  <si>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</si>
  <si>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</si>
  <si>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</si>
  <si>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</si>
  <si>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</si>
  <si>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</si>
  <si>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</si>
  <si>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</si>
  <si>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</si>
  <si>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</si>
  <si>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</si>
  <si>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</si>
  <si>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</si>
  <si>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</si>
  <si>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</si>
  <si>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</si>
  <si>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</si>
  <si>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</si>
  <si>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</si>
  <si>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</si>
  <si>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</si>
  <si>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</si>
  <si>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</si>
  <si>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</si>
  <si>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</si>
  <si>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</si>
  <si>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</si>
  <si>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</si>
  <si>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</si>
  <si>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</si>
  <si>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</si>
  <si>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</si>
  <si>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</si>
  <si>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</si>
  <si>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</si>
  <si>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</si>
  <si>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</si>
  <si>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</si>
  <si>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</si>
  <si>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</si>
  <si>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</si>
  <si>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</si>
  <si>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</si>
  <si>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</si>
  <si>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</si>
  <si>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</si>
  <si>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</si>
  <si>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</si>
  <si>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</si>
  <si>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</si>
  <si>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</si>
  <si>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</si>
  <si>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</si>
  <si>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</si>
  <si>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</si>
  <si>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</si>
  <si>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</si>
  <si>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</si>
  <si>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</si>
  <si>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</si>
  <si>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</si>
  <si>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</si>
  <si>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</si>
  <si>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</si>
  <si>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</si>
  <si>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</si>
  <si>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</si>
  <si>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</si>
  <si>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</si>
  <si>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</si>
  <si>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</si>
  <si>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</si>
  <si>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</si>
  <si>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</si>
  <si>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</si>
  <si>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</si>
  <si>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</si>
  <si>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</si>
  <si>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</si>
  <si>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</si>
  <si>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</si>
  <si>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</si>
  <si>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</si>
  <si>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</si>
  <si>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</si>
  <si>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</si>
  <si>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</si>
  <si>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</si>
  <si>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</si>
  <si>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</si>
  <si>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</si>
  <si>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</si>
  <si>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</si>
  <si>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</si>
  <si>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</si>
  <si>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</si>
  <si>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</si>
  <si>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</si>
  <si>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</si>
  <si>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</si>
  <si>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</si>
  <si>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</si>
  <si>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</si>
  <si>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</si>
  <si>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</si>
  <si>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</si>
  <si>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</si>
  <si>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</si>
  <si>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</si>
  <si>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</si>
  <si>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</si>
  <si>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</si>
  <si>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</si>
  <si>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</si>
  <si>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</si>
  <si>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</si>
  <si>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</si>
  <si>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</si>
  <si>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</si>
  <si>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</si>
  <si>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</si>
  <si>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</si>
  <si>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</si>
  <si>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</si>
  <si>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</si>
  <si>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</si>
  <si>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</si>
  <si>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</si>
  <si>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</si>
  <si>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</si>
  <si>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</si>
  <si>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</si>
  <si>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</si>
  <si>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</si>
  <si>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</si>
  <si>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</si>
  <si>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</si>
  <si>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</si>
  <si>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</si>
  <si>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</si>
  <si>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</si>
  <si>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</si>
  <si>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</si>
  <si>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</si>
  <si>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</si>
  <si>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</si>
  <si>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</si>
  <si>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</si>
  <si>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</si>
  <si>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</si>
  <si>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</si>
  <si>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</si>
  <si>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</si>
  <si>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</si>
  <si>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</si>
  <si>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</si>
  <si>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</si>
  <si>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</si>
  <si>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</si>
  <si>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</si>
  <si>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</si>
  <si>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</si>
  <si>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</si>
  <si>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</si>
  <si>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</si>
  <si>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</si>
  <si>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</si>
  <si>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</si>
  <si>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</si>
  <si>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</si>
  <si>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</si>
  <si>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</si>
  <si>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</si>
  <si>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</si>
  <si>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</si>
  <si>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</si>
  <si>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</si>
  <si>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</si>
  <si>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</si>
  <si>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</si>
  <si>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</si>
  <si>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</si>
  <si>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</si>
  <si>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</si>
  <si>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</si>
  <si>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</si>
  <si>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</si>
  <si>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</si>
  <si>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</si>
  <si>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</si>
  <si>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</si>
  <si>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</si>
  <si>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</si>
  <si>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</si>
  <si>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</si>
  <si>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</si>
  <si>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</si>
  <si>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</si>
  <si>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</si>
  <si>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</si>
  <si>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</si>
  <si>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</si>
  <si>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</si>
  <si>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</si>
  <si>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</si>
  <si>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</si>
  <si>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</si>
  <si>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</si>
  <si>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</si>
  <si>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</si>
  <si>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</si>
  <si>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</si>
  <si>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</si>
  <si>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</si>
  <si>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</si>
  <si>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</si>
  <si>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</si>
  <si>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</si>
  <si>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</si>
  <si>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</si>
  <si>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</si>
  <si>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</si>
  <si>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</si>
  <si>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</si>
  <si>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</si>
  <si>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</si>
  <si>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</si>
  <si>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</si>
  <si>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</si>
  <si>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</si>
  <si>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</si>
  <si>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</si>
  <si>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</si>
  <si>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</si>
  <si>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</si>
  <si>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</si>
  <si>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</si>
  <si>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</si>
  <si>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</si>
  <si>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</si>
  <si>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</si>
  <si>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</si>
  <si>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</si>
  <si>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</si>
  <si>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</si>
  <si>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</si>
  <si>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</si>
  <si>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</si>
  <si>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</si>
  <si>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</si>
  <si>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</si>
  <si>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</si>
  <si>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</si>
  <si>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</si>
  <si>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</si>
  <si>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</si>
  <si>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</si>
  <si>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</si>
  <si>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</si>
  <si>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</si>
  <si>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</si>
  <si>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</si>
  <si>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</si>
  <si>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</si>
  <si>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</si>
  <si>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</si>
  <si>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</si>
  <si>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</si>
  <si>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</si>
  <si>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</si>
  <si>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</si>
  <si>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</si>
  <si>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</si>
  <si>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</si>
  <si>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</si>
  <si>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</si>
  <si>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</si>
  <si>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</si>
  <si>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</si>
  <si>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</si>
  <si>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</si>
  <si>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</si>
  <si>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</si>
  <si>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</si>
  <si>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</si>
  <si>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</si>
  <si>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</si>
  <si>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</si>
  <si>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</si>
  <si>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</si>
  <si>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</si>
  <si>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</si>
  <si>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</si>
  <si>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</si>
  <si>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</si>
  <si>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</si>
  <si>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</si>
  <si>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</si>
  <si>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</si>
  <si>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</si>
  <si>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</si>
  <si>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</si>
  <si>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</si>
  <si>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</si>
  <si>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</si>
  <si>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</si>
  <si>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</si>
  <si>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</si>
  <si>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</si>
  <si>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</si>
  <si>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</si>
  <si>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</si>
  <si>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</si>
  <si>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</si>
  <si>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</si>
  <si>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</si>
  <si>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</si>
  <si>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</si>
  <si>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</si>
  <si>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</si>
  <si>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</si>
  <si>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</si>
  <si>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</si>
  <si>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</si>
  <si>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</si>
  <si>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</si>
  <si>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</si>
  <si>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</si>
  <si>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</si>
  <si>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</si>
  <si>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</si>
  <si>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</si>
  <si>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</si>
  <si>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</si>
  <si>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</si>
  <si>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</si>
  <si>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</si>
  <si>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</si>
  <si>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</si>
  <si>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</si>
  <si>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</si>
  <si>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</si>
  <si>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</si>
  <si>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</si>
  <si>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</si>
  <si>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</si>
  <si>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</si>
  <si>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</si>
  <si>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</si>
  <si>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</si>
  <si>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</si>
  <si>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</si>
  <si>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</si>
  <si>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</si>
  <si>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</si>
  <si>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</si>
  <si>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</si>
  <si>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</si>
  <si>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</si>
  <si>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</si>
  <si>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</si>
  <si>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</si>
  <si>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</si>
  <si>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</si>
  <si>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</si>
  <si>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</si>
  <si>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</si>
  <si>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</si>
  <si>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</si>
  <si>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</si>
  <si>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</si>
  <si>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</si>
  <si>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</si>
  <si>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</si>
  <si>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</si>
  <si>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</si>
  <si>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</si>
  <si>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</si>
  <si>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</si>
  <si>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</si>
  <si>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</si>
  <si>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</si>
  <si>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</si>
  <si>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</si>
  <si>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</si>
  <si>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</si>
  <si>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</si>
  <si>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</si>
  <si>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</si>
  <si>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</si>
  <si>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</si>
  <si>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</si>
  <si>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</si>
  <si>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</si>
  <si>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</si>
  <si>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</si>
  <si>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</si>
  <si>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</si>
  <si>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</si>
  <si>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</si>
  <si>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</si>
  <si>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</si>
  <si>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</si>
  <si>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</si>
  <si>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</si>
  <si>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</si>
  <si>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</si>
  <si>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</si>
  <si>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</si>
  <si>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</si>
  <si>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</si>
  <si>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</si>
  <si>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</si>
  <si>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</si>
  <si>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</si>
  <si>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</si>
  <si>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</si>
  <si>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</si>
  <si>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</si>
  <si>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</si>
  <si>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</si>
  <si>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</si>
  <si>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</si>
  <si>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</si>
  <si>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</si>
  <si>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</si>
  <si>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</si>
  <si>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</si>
  <si>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</si>
  <si>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</si>
  <si>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</si>
  <si>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</si>
  <si>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</si>
  <si>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</si>
  <si>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</si>
  <si>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</si>
  <si>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</si>
  <si>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</si>
  <si>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</si>
  <si>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</si>
  <si>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</si>
  <si>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</si>
  <si>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</si>
  <si>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</si>
  <si>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</si>
  <si>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</si>
  <si>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</si>
  <si>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</si>
  <si>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</si>
  <si>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</si>
  <si>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</si>
  <si>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</si>
  <si>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</si>
  <si>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</si>
  <si>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</si>
  <si>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</si>
  <si>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</si>
  <si>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</si>
  <si>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</si>
  <si>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</si>
  <si>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</si>
  <si>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</si>
  <si>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</si>
  <si>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</si>
  <si>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</si>
  <si>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</si>
  <si>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</si>
  <si>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</si>
  <si>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</si>
  <si>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</si>
  <si>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</si>
  <si>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</si>
  <si>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</si>
  <si>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</si>
  <si>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</si>
  <si>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</si>
  <si>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</si>
  <si>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</si>
  <si>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</si>
  <si>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</si>
  <si>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</si>
  <si>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</si>
  <si>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</si>
  <si>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</si>
  <si>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</si>
  <si>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</si>
  <si>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</si>
  <si>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</si>
  <si>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</si>
  <si>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</si>
  <si>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</si>
  <si>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</si>
  <si>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</si>
  <si>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</si>
  <si>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</si>
  <si>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</si>
  <si>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</si>
  <si>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</si>
  <si>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</si>
  <si>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</si>
  <si>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</si>
  <si>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</si>
  <si>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</si>
  <si>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</si>
  <si>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</si>
  <si>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</si>
  <si>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</si>
  <si>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</si>
  <si>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</si>
  <si>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</si>
  <si>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</si>
  <si>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</si>
  <si>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</si>
  <si>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</si>
  <si>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</si>
  <si>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</si>
  <si>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</si>
  <si>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</si>
  <si>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</si>
  <si>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</si>
  <si>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</si>
  <si>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</si>
  <si>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</si>
  <si>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</si>
  <si>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</si>
  <si>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</si>
  <si>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</si>
  <si>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</si>
  <si>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</si>
  <si>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</si>
  <si>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</si>
  <si>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</si>
  <si>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</si>
  <si>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</si>
  <si>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</si>
  <si>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</si>
  <si>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</si>
  <si>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</si>
  <si>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</si>
  <si>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</si>
  <si>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</si>
  <si>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</si>
  <si>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</si>
  <si>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</si>
  <si>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</si>
  <si>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</si>
  <si>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</si>
  <si>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</si>
  <si>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</si>
  <si>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</si>
  <si>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</si>
  <si>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</si>
  <si>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</si>
  <si>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</si>
  <si>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</si>
  <si>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</si>
  <si>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</si>
  <si>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</si>
  <si>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</si>
  <si>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</si>
  <si>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</si>
  <si>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</si>
  <si>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</si>
  <si>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</si>
  <si>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</si>
  <si>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</si>
  <si>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</si>
  <si>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</si>
  <si>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</si>
  <si>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</si>
  <si>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</si>
  <si>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</si>
  <si>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</si>
  <si>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</si>
  <si>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</si>
  <si>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</si>
  <si>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</si>
  <si>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</si>
  <si>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</si>
  <si>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</si>
  <si>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</si>
  <si>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</si>
  <si>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</si>
  <si>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</si>
  <si>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</si>
  <si>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</si>
  <si>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</si>
  <si>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</si>
  <si>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</si>
  <si>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</si>
  <si>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</si>
  <si>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</si>
  <si>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</si>
  <si>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</si>
  <si>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</si>
  <si>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</si>
  <si>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</si>
  <si>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</si>
  <si>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</si>
  <si>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</si>
  <si>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</si>
  <si>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</si>
  <si>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</si>
  <si>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</si>
  <si>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</si>
  <si>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</si>
  <si>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</si>
  <si>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</si>
  <si>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</si>
  <si>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</si>
  <si>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</si>
  <si>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</si>
  <si>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</si>
  <si>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</si>
  <si>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</si>
  <si>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</si>
  <si>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</si>
  <si>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</si>
  <si>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</si>
  <si>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</si>
  <si>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</si>
  <si>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</si>
  <si>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</si>
  <si>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</si>
  <si>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</si>
  <si>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</si>
  <si>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</si>
  <si>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</si>
  <si>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</si>
  <si>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</si>
  <si>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</si>
  <si>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</si>
  <si>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</si>
  <si>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</si>
  <si>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</si>
  <si>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</si>
  <si>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</si>
  <si>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</si>
  <si>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</si>
  <si>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</si>
  <si>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</si>
  <si>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</si>
  <si>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</si>
  <si>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</si>
  <si>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</si>
  <si>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</si>
  <si>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</si>
  <si>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</si>
  <si>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</si>
  <si>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</si>
  <si>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</si>
  <si>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</si>
  <si>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</si>
  <si>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</si>
  <si>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</si>
  <si>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</si>
  <si>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</si>
  <si>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</si>
  <si>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</si>
  <si>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</si>
  <si>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</si>
  <si>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</si>
  <si>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</si>
  <si>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</si>
  <si>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</si>
  <si>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</si>
  <si>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</si>
  <si>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</si>
  <si>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</si>
  <si>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</si>
  <si>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</si>
  <si>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</si>
  <si>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</si>
  <si>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</si>
  <si>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</si>
  <si>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</si>
  <si>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</si>
  <si>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</si>
  <si>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</si>
  <si>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</si>
  <si>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</si>
  <si>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</si>
  <si>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</si>
  <si>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</si>
  <si>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</si>
  <si>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</si>
  <si>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</si>
  <si>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</si>
  <si>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</si>
  <si>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</si>
  <si>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</si>
  <si>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</si>
  <si>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</si>
  <si>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</si>
  <si>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</si>
  <si>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</si>
  <si>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</si>
  <si>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</si>
  <si>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</si>
  <si>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</si>
  <si>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</si>
  <si>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</si>
  <si>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</si>
  <si>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</si>
  <si>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</si>
  <si>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</si>
  <si>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</si>
  <si>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</si>
  <si>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</si>
  <si>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</si>
  <si>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</si>
  <si>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</si>
  <si>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</si>
  <si>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</si>
  <si>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</si>
  <si>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</si>
  <si>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</si>
  <si>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</si>
  <si>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</si>
  <si>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</si>
  <si>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</si>
  <si>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</si>
  <si>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</si>
  <si>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</si>
  <si>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</si>
  <si>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</si>
  <si>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</si>
  <si>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</si>
  <si>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</si>
  <si>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</si>
  <si>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</si>
  <si>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</si>
  <si>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</si>
  <si>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</si>
  <si>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</si>
  <si>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</si>
  <si>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</si>
  <si>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</si>
  <si>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</si>
  <si>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</si>
  <si>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</si>
  <si>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</si>
  <si>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</si>
  <si>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</si>
  <si>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</si>
  <si>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</si>
  <si>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</si>
  <si>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</si>
  <si>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</si>
  <si>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</si>
  <si>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</si>
  <si>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</si>
  <si>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</si>
  <si>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</si>
  <si>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</si>
  <si>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</si>
  <si>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</si>
  <si>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</si>
  <si>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</si>
  <si>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</si>
  <si>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</si>
  <si>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</si>
  <si>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</si>
  <si>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</si>
  <si>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</si>
  <si>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</si>
  <si>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</si>
  <si>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</si>
  <si>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</si>
  <si>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</si>
  <si>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</si>
  <si>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</si>
  <si>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</si>
  <si>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</si>
  <si>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</si>
  <si>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</si>
  <si>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</si>
  <si>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</si>
  <si>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</si>
  <si>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</si>
  <si>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</si>
  <si>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</si>
  <si>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</si>
  <si>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</si>
  <si>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</si>
  <si>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</si>
  <si>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</si>
  <si>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</si>
  <si>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</si>
  <si>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</si>
  <si>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</si>
  <si>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</si>
  <si>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</si>
  <si>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</si>
  <si>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</si>
  <si>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</si>
  <si>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</si>
  <si>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</si>
  <si>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</si>
  <si>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</si>
  <si>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</si>
  <si>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</si>
  <si>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</si>
  <si>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</si>
  <si>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</si>
  <si>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</si>
  <si>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</si>
  <si>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</si>
  <si>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</si>
  <si>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</si>
  <si>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</si>
  <si>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</si>
  <si>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</si>
  <si>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</si>
  <si>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</si>
  <si>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</si>
  <si>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</si>
  <si>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</si>
  <si>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</si>
  <si>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</si>
  <si>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</si>
  <si>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</si>
  <si>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</si>
  <si>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</si>
  <si>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</si>
  <si>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</si>
  <si>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</si>
  <si>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</si>
  <si>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</si>
  <si>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</si>
  <si>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</si>
  <si>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</si>
  <si>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</si>
  <si>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</si>
  <si>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</si>
  <si>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</si>
  <si>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</si>
  <si>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</si>
  <si>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</si>
  <si>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</si>
  <si>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</si>
  <si>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</si>
  <si>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</si>
  <si>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</si>
  <si>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</si>
  <si>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</si>
  <si>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</si>
  <si>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</si>
  <si>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</si>
  <si>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</si>
  <si>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</si>
  <si>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</si>
  <si>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</si>
  <si>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</si>
  <si>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</si>
  <si>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</si>
  <si>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</si>
  <si>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</si>
  <si>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</si>
  <si>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</si>
  <si>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</si>
  <si>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</si>
  <si>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</si>
  <si>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</si>
  <si>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</si>
  <si>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</si>
  <si>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</si>
  <si>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</si>
  <si>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</si>
  <si>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</si>
  <si>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</si>
  <si>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</si>
  <si>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</si>
  <si>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</si>
  <si>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</si>
  <si>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</si>
  <si>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</si>
  <si>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</si>
  <si>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</si>
  <si>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</si>
  <si>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</si>
  <si>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</si>
  <si>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</si>
  <si>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</si>
  <si>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</si>
  <si>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</si>
  <si>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</si>
  <si>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</si>
  <si>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</si>
  <si>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</si>
  <si>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</si>
  <si>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</si>
  <si>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</si>
  <si>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</si>
  <si>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</si>
  <si>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</si>
  <si>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</si>
  <si>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</si>
  <si>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</si>
  <si>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</si>
  <si>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</si>
  <si>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</si>
  <si>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</si>
  <si>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</si>
  <si>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</si>
  <si>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</si>
  <si>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</si>
  <si>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</si>
  <si>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</si>
  <si>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</si>
  <si>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</si>
  <si>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</si>
  <si>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</si>
  <si>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</si>
  <si>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</si>
  <si>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</si>
  <si>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</si>
  <si>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</si>
  <si>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</si>
  <si>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</si>
  <si>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</si>
  <si>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</si>
  <si>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</si>
  <si>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</si>
  <si>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</si>
  <si>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</si>
  <si>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</si>
  <si>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</si>
  <si>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</si>
  <si>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</si>
  <si>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</si>
  <si>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</si>
  <si>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</si>
  <si>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</si>
  <si>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</si>
  <si>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</si>
  <si>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</si>
  <si>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</si>
  <si>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</si>
  <si>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</si>
  <si>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</si>
  <si>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</si>
  <si>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</si>
  <si>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</si>
  <si>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</si>
  <si>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</si>
  <si>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</si>
  <si>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</si>
  <si>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</si>
  <si>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</si>
  <si>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</si>
  <si>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</si>
  <si>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</si>
  <si>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</si>
  <si>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</si>
  <si>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</si>
  <si>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</si>
  <si>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</si>
  <si>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</si>
  <si>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</si>
  <si>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</si>
  <si>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</si>
  <si>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</si>
  <si>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</si>
  <si>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</si>
  <si>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</si>
  <si>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</si>
  <si>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</si>
  <si>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</si>
  <si>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</si>
  <si>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</si>
  <si>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</si>
  <si>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</si>
  <si>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</si>
  <si>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</si>
  <si>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</si>
  <si>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</si>
  <si>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</si>
  <si>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</si>
  <si>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</si>
  <si>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</si>
  <si>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</si>
  <si>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</si>
  <si>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</si>
  <si>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</si>
  <si>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</si>
  <si>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</si>
  <si>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</si>
  <si>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</si>
  <si>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</si>
  <si>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</si>
  <si>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</si>
  <si>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</si>
  <si>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</si>
  <si>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</si>
  <si>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</si>
  <si>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</si>
  <si>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</si>
  <si>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</si>
  <si>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</si>
  <si>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</si>
  <si>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</si>
  <si>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</si>
  <si>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</si>
  <si>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</si>
  <si>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</si>
  <si>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</si>
  <si>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</si>
  <si>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</si>
  <si>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</si>
  <si>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</si>
  <si>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</si>
  <si>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</si>
  <si>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</si>
  <si>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</si>
  <si>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</si>
  <si>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</si>
  <si>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</si>
  <si>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</si>
  <si>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</si>
  <si>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</si>
  <si>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</si>
  <si>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</si>
  <si>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</si>
  <si>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</si>
  <si>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</si>
  <si>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</si>
  <si>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</si>
  <si>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</si>
  <si>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</si>
  <si>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</si>
  <si>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</si>
  <si>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</si>
  <si>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</si>
  <si>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</si>
  <si>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</si>
  <si>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</si>
  <si>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</si>
  <si>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</si>
  <si>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</si>
  <si>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</si>
  <si>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</si>
  <si>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</si>
  <si>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</si>
  <si>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</si>
  <si>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</si>
  <si>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</si>
  <si>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</si>
  <si>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</si>
  <si>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</si>
  <si>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</si>
  <si>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</si>
  <si>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</si>
  <si>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</si>
  <si>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</si>
  <si>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</si>
  <si>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</si>
  <si>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</si>
  <si>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</si>
  <si>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</si>
  <si>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</si>
  <si>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</si>
  <si>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</si>
  <si>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</si>
  <si>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</si>
  <si>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</si>
  <si>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</si>
  <si>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</si>
  <si>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</si>
  <si>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</si>
  <si>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</si>
  <si>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</si>
  <si>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</si>
  <si>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</si>
  <si>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</si>
  <si>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</si>
  <si>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</si>
  <si>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</si>
  <si>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</si>
  <si>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</si>
  <si>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</si>
  <si>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</si>
  <si>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</si>
  <si>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</si>
  <si>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</si>
  <si>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</si>
  <si>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</si>
  <si>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</si>
  <si>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</si>
  <si>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</si>
  <si>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</si>
  <si>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</si>
  <si>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</si>
  <si>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</si>
  <si>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</si>
  <si>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</si>
  <si>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</si>
  <si>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</si>
  <si>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</si>
  <si>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</si>
  <si>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</si>
  <si>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</si>
  <si>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</si>
  <si>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</si>
  <si>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</si>
  <si>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</si>
  <si>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</si>
  <si>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</si>
  <si>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</si>
  <si>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</si>
  <si>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</si>
  <si>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</si>
  <si>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</si>
  <si>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</si>
  <si>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</si>
  <si>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</si>
  <si>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</si>
  <si>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</si>
  <si>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</si>
  <si>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</si>
  <si>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</si>
  <si>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</si>
  <si>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</si>
  <si>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</si>
  <si>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</si>
  <si>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</si>
  <si>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</si>
  <si>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</si>
  <si>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</si>
  <si>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</si>
  <si>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</si>
  <si>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</si>
  <si>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</si>
  <si>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</si>
  <si>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</si>
  <si>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</si>
  <si>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</si>
  <si>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</si>
  <si>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</si>
  <si>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</si>
  <si>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</si>
  <si>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</si>
  <si>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</si>
  <si>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</si>
  <si>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</si>
  <si>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</si>
  <si>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</si>
  <si>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</si>
  <si>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</si>
  <si>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</si>
  <si>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</si>
  <si>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</si>
  <si>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</si>
  <si>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</si>
  <si>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</si>
  <si>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</si>
  <si>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</si>
  <si>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</si>
  <si>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</si>
  <si>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</si>
  <si>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</si>
  <si>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</si>
  <si>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</si>
  <si>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</si>
  <si>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</si>
  <si>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</si>
  <si>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</si>
  <si>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</si>
  <si>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</si>
  <si>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</si>
  <si>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</si>
  <si>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</si>
  <si>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</si>
  <si>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</si>
  <si>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</si>
  <si>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</si>
  <si>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</si>
  <si>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</si>
  <si>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</si>
  <si>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</si>
  <si>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</si>
  <si>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</si>
  <si>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</si>
  <si>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</si>
  <si>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</si>
  <si>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</si>
  <si>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</si>
  <si>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</si>
  <si>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</si>
  <si>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</si>
  <si>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</si>
  <si>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</si>
  <si>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</si>
  <si>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</si>
  <si>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</si>
  <si>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</si>
  <si>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</si>
  <si>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</si>
  <si>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</si>
  <si>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</si>
  <si>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</si>
  <si>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</si>
  <si>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</si>
  <si>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</si>
  <si>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</si>
  <si>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</si>
  <si>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</si>
  <si>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</si>
  <si>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</si>
  <si>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</si>
  <si>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</si>
  <si>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</si>
  <si>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</si>
  <si>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</si>
  <si>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</si>
  <si>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</si>
  <si>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</si>
  <si>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</si>
  <si>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</si>
  <si>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</si>
  <si>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</si>
  <si>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</si>
  <si>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</si>
  <si>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</si>
  <si>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</si>
  <si>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</si>
  <si>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</si>
  <si>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</si>
  <si>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</si>
  <si>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</si>
  <si>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</si>
  <si>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</si>
  <si>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</si>
  <si>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</si>
  <si>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</si>
  <si>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</si>
  <si>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</si>
  <si>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</si>
  <si>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</si>
  <si>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</si>
  <si>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</si>
  <si>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</si>
  <si>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</si>
  <si>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</si>
  <si>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</si>
  <si>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</si>
  <si>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</si>
  <si>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</si>
  <si>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</si>
  <si>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</si>
  <si>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</si>
  <si>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</si>
  <si>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</si>
  <si>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</si>
  <si>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</si>
  <si>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</si>
  <si>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</si>
  <si>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</si>
  <si>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</si>
  <si>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</si>
  <si>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</si>
  <si>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</si>
  <si>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</si>
  <si>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</si>
  <si>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</si>
  <si>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</si>
  <si>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</si>
  <si>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</si>
  <si>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</si>
  <si>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</si>
  <si>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</si>
  <si>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</si>
  <si>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</si>
  <si>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</si>
  <si>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</si>
  <si>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</si>
  <si>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</si>
  <si>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</si>
  <si>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</si>
  <si>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</si>
  <si>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</si>
  <si>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</si>
  <si>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</si>
  <si>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</si>
  <si>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</si>
  <si>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</si>
  <si>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</si>
  <si>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</si>
  <si>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</si>
  <si>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</si>
  <si>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</si>
  <si>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</si>
  <si>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</si>
  <si>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</si>
  <si>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</si>
  <si>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</si>
  <si>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</si>
  <si>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</si>
  <si>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</si>
  <si>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</si>
  <si>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</si>
  <si>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</si>
  <si>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</si>
  <si>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</si>
  <si>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</si>
  <si>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</si>
  <si>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</si>
  <si>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</si>
  <si>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</si>
  <si>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</si>
  <si>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</si>
  <si>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</si>
  <si>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</si>
  <si>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</si>
  <si>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</si>
  <si>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</si>
  <si>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</si>
  <si>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</si>
  <si>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</si>
  <si>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</si>
  <si>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</si>
  <si>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</si>
  <si>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</si>
  <si>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</si>
  <si>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</si>
  <si>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</si>
  <si>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</si>
  <si>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</si>
  <si>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</si>
  <si>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</si>
  <si>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</si>
  <si>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</si>
  <si>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</si>
  <si>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</si>
  <si>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</si>
  <si>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</si>
  <si>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</si>
  <si>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</si>
  <si>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</si>
  <si>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</si>
  <si>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</si>
  <si>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</si>
  <si>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</si>
  <si>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</si>
  <si>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</si>
  <si>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</si>
  <si>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</si>
  <si>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</si>
  <si>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</si>
  <si>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</si>
  <si>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</si>
  <si>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</si>
  <si>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</si>
  <si>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</si>
  <si>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</si>
  <si>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</si>
  <si>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</si>
  <si>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</si>
  <si>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</si>
  <si>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</si>
  <si>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</si>
  <si>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</si>
  <si>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</si>
  <si>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</si>
  <si>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</si>
  <si>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</si>
  <si>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</si>
  <si>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</si>
  <si>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</si>
  <si>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</si>
  <si>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</si>
  <si>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</si>
  <si>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</si>
  <si>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</si>
  <si>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</si>
  <si>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</si>
  <si>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</si>
  <si>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</si>
  <si>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</si>
  <si>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</si>
  <si>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</si>
  <si>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</si>
  <si>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</si>
  <si>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</si>
  <si>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</si>
  <si>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</si>
  <si>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</si>
  <si>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</si>
  <si>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</si>
  <si>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</si>
  <si>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</si>
  <si>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</si>
  <si>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</si>
  <si>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</si>
  <si>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</si>
  <si>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</si>
  <si>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</si>
  <si>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</si>
  <si>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</si>
  <si>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</si>
  <si>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</si>
  <si>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</si>
  <si>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</si>
  <si>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</si>
  <si>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</si>
  <si>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</si>
  <si>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</si>
  <si>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</si>
  <si>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</si>
  <si>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</si>
  <si>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</si>
  <si>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</si>
  <si>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</si>
  <si>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</si>
  <si>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</si>
  <si>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</si>
  <si>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</si>
  <si>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</si>
  <si>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</si>
  <si>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</si>
  <si>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</si>
  <si>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</si>
  <si>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</si>
  <si>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</si>
  <si>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</si>
  <si>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</si>
  <si>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</si>
  <si>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</si>
  <si>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</si>
  <si>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</si>
  <si>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</si>
  <si>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</si>
  <si>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</si>
  <si>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</si>
  <si>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</si>
  <si>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</si>
  <si>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</si>
  <si>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</si>
  <si>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</si>
  <si>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</si>
  <si>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</si>
  <si>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</si>
  <si>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</si>
  <si>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</si>
  <si>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</si>
  <si>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</si>
  <si>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</si>
  <si>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</si>
  <si>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</si>
  <si>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</si>
  <si>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</si>
  <si>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</si>
  <si>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</si>
  <si>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</si>
  <si>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</si>
  <si>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</si>
  <si>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</si>
  <si>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</si>
  <si>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</si>
  <si>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</si>
  <si>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</si>
  <si>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</si>
  <si>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</si>
  <si>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</si>
  <si>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</si>
  <si>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</si>
  <si>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</si>
  <si>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</si>
  <si>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</si>
  <si>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</si>
  <si>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</si>
  <si>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</si>
  <si>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</si>
  <si>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</si>
  <si>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</si>
  <si>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</si>
  <si>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</si>
  <si>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</si>
  <si>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</si>
  <si>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</si>
  <si>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</si>
  <si>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</si>
  <si>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</si>
  <si>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</si>
  <si>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</si>
  <si>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</si>
  <si>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</si>
  <si>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</si>
  <si>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</si>
  <si>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</si>
  <si>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</si>
  <si>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</si>
  <si>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</si>
  <si>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</si>
  <si>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</si>
  <si>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</si>
  <si>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</si>
  <si>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</si>
  <si>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</si>
  <si>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</si>
  <si>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</si>
  <si>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</si>
  <si>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</si>
  <si>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</si>
  <si>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</si>
  <si>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</si>
  <si>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</si>
  <si>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</si>
  <si>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</si>
  <si>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</si>
  <si>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</si>
  <si>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</si>
  <si>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</si>
  <si>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</si>
  <si>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</si>
  <si>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</si>
  <si>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</si>
  <si>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</si>
  <si>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</si>
  <si>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</si>
  <si>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</si>
  <si>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</si>
  <si>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</si>
  <si>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</si>
  <si>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</si>
  <si>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</si>
  <si>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</si>
  <si>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</si>
  <si>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</si>
  <si>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</si>
  <si>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</si>
  <si>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</si>
  <si>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</si>
  <si>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</si>
  <si>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</si>
  <si>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</si>
  <si>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</si>
  <si>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</si>
  <si>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</si>
  <si>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</si>
  <si>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</si>
  <si>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</si>
  <si>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</si>
  <si>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</si>
  <si>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</si>
  <si>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</si>
  <si>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</si>
  <si>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</si>
  <si>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</si>
  <si>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</si>
  <si>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</si>
  <si>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</si>
  <si>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</si>
  <si>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</si>
  <si>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</si>
  <si>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</si>
  <si>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</si>
  <si>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</si>
  <si>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</si>
  <si>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</si>
  <si>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</si>
  <si>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</si>
  <si>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</si>
  <si>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</si>
  <si>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</si>
  <si>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</si>
  <si>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</si>
  <si>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</si>
  <si>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</si>
  <si>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</si>
  <si>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</si>
  <si>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</si>
  <si>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</si>
  <si>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</si>
  <si>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</si>
  <si>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</si>
  <si>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</si>
  <si>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</si>
  <si>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</si>
  <si>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</si>
  <si>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</si>
  <si>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</si>
  <si>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</si>
  <si>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</si>
  <si>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</si>
  <si>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</si>
  <si>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</si>
  <si>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</si>
  <si>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</si>
  <si>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</si>
  <si>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</si>
  <si>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</si>
  <si>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</si>
  <si>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</si>
  <si>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</si>
  <si>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</si>
  <si>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</si>
  <si>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</si>
  <si>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</si>
  <si>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</si>
  <si>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</si>
  <si>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</si>
  <si>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</si>
  <si>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</si>
  <si>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</si>
  <si>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</si>
  <si>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</si>
  <si>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</si>
  <si>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</si>
  <si>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</si>
  <si>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</si>
  <si>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</si>
  <si>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</si>
  <si>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</si>
  <si>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</si>
  <si>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</si>
  <si>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</si>
  <si>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</si>
  <si>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</si>
  <si>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</si>
  <si>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</si>
  <si>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</si>
  <si>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</si>
  <si>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</si>
  <si>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</si>
  <si>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</si>
  <si>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</si>
  <si>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</si>
  <si>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</si>
  <si>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</si>
  <si>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</si>
  <si>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</si>
  <si>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</si>
  <si>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</si>
  <si>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</si>
  <si>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</si>
  <si>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</si>
  <si>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</si>
  <si>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</si>
  <si>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</si>
  <si>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</si>
  <si>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</si>
  <si>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</si>
  <si>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</si>
  <si>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</si>
  <si>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</si>
  <si>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</si>
  <si>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</si>
  <si>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</si>
  <si>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</si>
  <si>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</si>
  <si>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</si>
  <si>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</si>
  <si>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</si>
  <si>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</si>
  <si>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</si>
  <si>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</si>
  <si>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</si>
  <si>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</si>
  <si>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</si>
  <si>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</si>
  <si>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</si>
  <si>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</si>
  <si>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</si>
  <si>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</si>
  <si>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</si>
  <si>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</si>
  <si>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</si>
  <si>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</si>
  <si>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</si>
  <si>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</si>
  <si>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</si>
  <si>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</si>
  <si>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</si>
  <si>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</si>
  <si>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</si>
  <si>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</si>
  <si>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</si>
  <si>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</si>
  <si>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</si>
  <si>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</si>
  <si>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</si>
  <si>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</si>
  <si>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</si>
  <si>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</si>
  <si>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</si>
  <si>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</si>
  <si>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</si>
  <si>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</si>
  <si>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</si>
  <si>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</si>
  <si>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</si>
  <si>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</si>
  <si>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</si>
  <si>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</si>
  <si>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</si>
  <si>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</si>
  <si>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</si>
  <si>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</si>
  <si>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</si>
  <si>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</si>
  <si>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</si>
  <si>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</si>
  <si>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</si>
  <si>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</si>
  <si>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</si>
  <si>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</si>
  <si>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</si>
  <si>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</si>
  <si>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</si>
  <si>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</si>
  <si>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</si>
  <si>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</si>
  <si>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SUBRED INTEGRADA DE SERVICIOS DE SALUD SUR E.S.E
PLAN ANUAL DE ADQUISICIONES AÑO 2022</t>
  </si>
  <si>
    <t>ADQUISICIÓN E INSTALACIÓN DE SEÑALIZACIÓN INTERNA Y EXTERNA PARA LAS DIFERENTES UNIDADES DE SERVICIOS DE SALUD QUE INTEGRAN LA SUBRED INTEGRADA DE SERVICIOS DE SALUD SUR E.S.E</t>
  </si>
  <si>
    <t>jefe.comunicaciones@subredsur.gov.co</t>
  </si>
  <si>
    <t>DEPENDENCIA DE CONTRATACION</t>
  </si>
  <si>
    <t>82101500;</t>
  </si>
  <si>
    <t>55121900;</t>
  </si>
  <si>
    <t xml:space="preserve">SUMINISTRO DE MATERIAL  IMPRESO PARA EL DESARROLLO DE ACTIVIDADES DE LA SUBRED INTEGRADA DE SERVICIOS DE SALUD SUR ESE </t>
  </si>
  <si>
    <t>ISLENY OSPINA MARULANDA - JEFE OFICINA ASESORA COMUNICACIONES</t>
  </si>
  <si>
    <t xml:space="preserve">DISEÑAR, ELABORAR E INSTALAR SEÑALIZACIÓN INCLUYENTE EN  SALAS DE ESPERA  PARA PERSONAS EN CONDICION DE DISCAPACIDAD Y USUARIOS EN GENERAL. </t>
  </si>
  <si>
    <t>ANDREA LOPEZ GUERRERO - JEFE OFICINA PARTICIPACIÓN COMUNITARIA Y SERVICIO AL CIUDADANO</t>
  </si>
  <si>
    <t>jefe.participacionsocial@subredsur.gov.co</t>
  </si>
  <si>
    <t xml:space="preserve">ADQUICISIÓN DE SERVICIOS DE INTERPRETACIÓN EN LENGUAJE DE SEÑAS, CON EL FIN DE LA ELIMINACION DE BARRERAS DE ACCESO DE PERSONAS EN CONDICIÓN DE DISCAPACIDAD AUDITIVA. </t>
  </si>
  <si>
    <t>86131904;</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</si>
  <si>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</si>
  <si>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ING. ANDRES FELIPE TORRES - DIRECTOR FINANCIERO</t>
  </si>
  <si>
    <t>dir.financiera@subredsur.gov.co</t>
  </si>
  <si>
    <t>BRINDAR ASESORÍA Y ACOMPAÑAMIENTO ESPECIALIZADO PARA EVALUAR, PLANIFICAR Y ACTUALIZAR LOS PROCESOS Y PROCEDIMIENTOS ASOCIADOS A LOS SISTEMAS DE GESTIÓN LAFT Y ANTISOBORNO A SABER,  MATRIZ DE RIESGOS, MATRIZ DE SEGMENTACIÓN, MANUALES, POLÍTICAS Y PROCEDIMIENTOS ASOCIADOS A SUBRED QUE PERMITA CON UNA GESTIÓN DEL SISTEMA DE RIESGOS LA/FT Y ANTISOBORNO EFICIENTE Y FÁCILMENTE EJECUTABLE.</t>
  </si>
  <si>
    <t>80101700;</t>
  </si>
  <si>
    <t>14111500;</t>
  </si>
  <si>
    <t>SUMINISTRO DE PAPEL TAMAÑO CARTA, OFICIO, MEDIA CARTA Y PAPEL TERMICO PARA CUBRIR LAS NECESIDADES DE LAS UNIDADES DE ATENCION Y DEPENDENCIAS QUE COMPONEN LA SUBRED INTEGRADA DE SERVICIOS DE SALUD SUR E.S.E</t>
  </si>
  <si>
    <t>gestionsuministros@subredsur.gov.co</t>
  </si>
  <si>
    <t>44121600;</t>
  </si>
  <si>
    <t>SUMINISTRO DE INSUMOS PARA OFICINA Y ESCRITORIO, PARA CUBRIR LAS NECESIDADES DE LAS UNIDADES DE ATENCION Y DEPENDENCIAS QUE COMPONEN LA SUBRED INTEGRADA DE SERVICIOS DE SALUD SUR E.S.E".</t>
  </si>
  <si>
    <t>47131700;</t>
  </si>
  <si>
    <t>ADQUISICIÓN DE INSUMOS REQUERIDOS EN LOS SERVICIOS ASISTENCIALES</t>
  </si>
  <si>
    <t>73152101;</t>
  </si>
  <si>
    <t>PRESTACIÓN DE SERVICIO DE MANTENIMIENTO PREVENTIVO Y CORRECTIVO INCLUYENDO LA BOLSA DE REPUESTOS DE LAS PLANTAS ELÉCTRICAS Y SISTEMA DE TRANSFERENCIA DE LA SUBRED INTEGRADA DE SERVICIOS DE SALUD SUR E.S.E</t>
  </si>
  <si>
    <t>supervision.recursosfisicos@subredsur.gov.co</t>
  </si>
  <si>
    <t>73152108;</t>
  </si>
  <si>
    <t xml:space="preserve">PRESTACION DE SERVICIO DE MANTENIMIENTO PREVENTIVO Y CORRECTIVO INCLUYENDO LA BOLSA DE REPUESTOS DE LAS UPS DE EN LA SUBRED INTEGRADA DE SERVICIOS DE SALUD SUR E.S.E. </t>
  </si>
  <si>
    <t>40151502;</t>
  </si>
  <si>
    <t xml:space="preserve">PRESTACION DE SERVICIO DE MANTENIMIENTO PREVENTIVO Y  CORRECTIVO INCLUYENDO LA BOLSA DE REPUESTOS DEL SISTEMA DE BOMBAS DE VACIO DE LA SUBRED INTEGRADA DE SERVICIOS DE SALUD SUR E.S.E. </t>
  </si>
  <si>
    <t>72151000;</t>
  </si>
  <si>
    <t>PRESTACIÓN DEL SERVICIO DE MANTENIMIENTO PREVENTIVO Y CORRECTIVO, CON SUMINISTRO DE REPUESTOS, AL SISTEMA DE GENERACIÓN DE VAPOR Y AGUA CALIENTE DE LAS CALDERAS DE LA SUBRED INTEGRADA DE SERVICIOS DE SALUD SUR E.S.E.</t>
  </si>
  <si>
    <t>72103302;</t>
  </si>
  <si>
    <t>PRESTACION DEL SERVICIO DE MANTENIMIENTO PREVENTIVO Y CORRECTIVO AL SISTEMA DE LLAMADO DE ENFERMERAS DE LAS UNIDADES DE PRESTACIÓN DE SERVICIOS DE SALUD DE LA SUBRED INTEGRADA DE SERVICIOS DE SALUD SUR ESE</t>
  </si>
  <si>
    <t>40141700;</t>
  </si>
  <si>
    <t>SUMINISTRO DE MATERIALES DE FERRETERÍA Y ELÉCTRICOS PARA LAS DIFERENTES UNIDADES Y SEDES DE LA SUBRED INTEGRADA DE SERVICIOS DE SALUD SUR E.S.E.</t>
  </si>
  <si>
    <t>72153613;</t>
  </si>
  <si>
    <t>PRESTACIÓN DEL SERVICIO DE MANTENIMIENTO PREVENTIVO INMERSO CORRECTIVO, CON SUMINISTRO DE REPUESTOS, AL MOBILIARIO DE PROPIEDAD DE LA SUBRED INTEGRADA DE SERVICIOS DE SALUD SUR E.S.E.</t>
  </si>
  <si>
    <t>72153000;</t>
  </si>
  <si>
    <t>ADQUISICIÓN, SUMINISTRO E INSTALACIÓN DE VIDRIOS - CARPINTERÍA EN ALUMINIO – CERRAJERÍA, PARA LAS UNIDADES DE SERVICIOS DE SALUD DE LA SUBRED INTEGRADA DE SERVICIOS DE SALUD SUR E.S.E</t>
  </si>
  <si>
    <t>80131500;</t>
  </si>
  <si>
    <t>ARRENDAMIENTO DEL INMUEBLE UBICADO EN LA CALLE 53 BIS A SUR No. 12 - 99 DEL BARRIO TUNJUELITO DE BOGOTÁ, PARA EL FUNCIONAMIENTO DE LA UNIDAD DE SERVICIOS DE SALUD ABRAHAM LINCOLN, DE LA SUBRED INTEGRADA DE SERVICIOS DE SALUD SUR E.S.E.</t>
  </si>
  <si>
    <t>85161505;</t>
  </si>
  <si>
    <t>ARRENDAMIENTO DE SISTEMAS DE BOMBAS DE VACÍO PARA LA UMHES TUNAL, DE LA SUBRED INTEGRADA DE SERVICIOS DE SALUD SUR E.S.E.</t>
  </si>
  <si>
    <t>56101520;</t>
  </si>
  <si>
    <t>SUMINISTRO DE LOCKERS PARA LAS UNIDADES Y SEDES DE LA SUBRED INTEGRADA DE SERVICIOS DE SALUD SUR E.S.E.</t>
  </si>
  <si>
    <t>42132103;52131501;</t>
  </si>
  <si>
    <t>SUMINISTRO E INSTALACIÓN DE CORTINAS HOSPITALARIAS PARA LOS DIFERENTES SERVICIOS ASISTENCIALES DE LAS UNIDADES QUE CONFORMAN LA SUBRED INTEGRADA DE SERVICIOS DE SALUD SUR E.S.E</t>
  </si>
  <si>
    <t>78181507;</t>
  </si>
  <si>
    <t xml:space="preserve">  PRESTACION DE SERVICIO DE MANTENIMIENTO INTEGRAL PREVENTIVO Y CORRECTIVO PARA LOS VEHÍCULOS QUE CONFORMAN EL PARQUE AUTOMOTOR DE PROPIEDAD Y/O EN COMODATO DE LA SUBRED INTEGRADA DE SERVICIOS DE SALUD SUR E.S.E.</t>
  </si>
  <si>
    <t>DRA. MARTHA LUCIA NIETO HERNÁNDEZ - DIRECTORA ADMINISTRATIVA</t>
  </si>
  <si>
    <t>transporte@subredsur.gov.co</t>
  </si>
  <si>
    <t>78181701;</t>
  </si>
  <si>
    <t>SUMINISTRO DE COMBUSTIBLE PARA LOS VEHÍCULOS DEL PARQUE AUTOMOTOR Y PLANTAS ELECTRICAS DE PROPIEDAD  Y/O COMODATO DE LA SUBRED INTEGRADA DE SERVICIOS DE SALUD SUR E.S.E.</t>
  </si>
  <si>
    <t>PRESTACION DE SERVICIO DE TRANSPORTE PÚBLICO TERRESTRE AUTOMOTOR ESPECIAL, PARA APOYO A LAS DIFERENTES ACTIVIDADES DE LA  SUBRED INTEGRADA DE SERVICIOS DE SALUD SUR E.S.E.</t>
  </si>
  <si>
    <t>20102301;</t>
  </si>
  <si>
    <t>PRESTACION DE SERVICIO DE TRANSPORTE PÚBLICO TERRESTRE AUTOMOTOR ESPECIAL, EN CUMPLIMIENTO A LOS CONTRATOS Y CONVENIOS INTERADMINISTRATIVOS  SUSCRITOS POR LA SUBRED INTEGRADA DE SERVICIOS DE SALUD SUR E.S.E.</t>
  </si>
  <si>
    <t xml:space="preserve">42312400; 42312600; </t>
  </si>
  <si>
    <t>COMPRA DE INSUMOS PARA REALIZACIÓN DE TERAPIA VAC PARA MANEJO DE HERIDAS</t>
  </si>
  <si>
    <t>medicoquirurgicos@subredsur.gov.co</t>
  </si>
  <si>
    <t>42130000;42151601;</t>
  </si>
  <si>
    <t>SUMINISTRO DE INSUMOS MEDICOQUIRURGICOS Y DISPOSITIVOS MÉDICOS Y APOYO TECNOLOGICO, REQUERIDOS EN LAS DIFERENTES UNIDADES DE LA SUBRED INTEGRADA DE SERVICIOS DE SALUD SUR ESE</t>
  </si>
  <si>
    <t>SUMINISTRO DE INSUMOS MEDICOQUIRURGICOS (COMPRESAS, INSUMOS DE TERAPIA RESPIRATORIA Y DESECHABLES)  CON APOYO TECNOLOGICO REQUERIDOS EN LAS DIFERENTES UNIDADES DE LA SUBRED INTEGRADA DE SERVICIOS DE SALUD SUR ESE</t>
  </si>
  <si>
    <t>42132200;</t>
  </si>
  <si>
    <t>SUMINISTRO DE GUANTES ESTERILES Y  DE MANEJO PARA GARANTIZAR LA PROTECCIÓN DE LOS PROFESIONALES DE LAS UNIDADES QUE COMPONEN LA SUBRED INTEGRADA DE SERVICIOS DE SALUD SUR E.S.E.".</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</si>
  <si>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</si>
  <si>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</si>
  <si>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76121500;</t>
  </si>
  <si>
    <t>PRESTACIÓN DE SERVICIO DE RECOLECCIÓN, TRANSPORTE, ALMACENAMIENTO, TRATAMIENTO Y DISPOSICIÓN FINAL DE RESIDUOS PELIGROSOS DE RIESGO INFECCIOSO, GENERADOS POR TODAS LAS SEDES QUE CONFORMAN LA SUBRED INTEGRADA DE SERVICIOS DE SALUD SUR ESE</t>
  </si>
  <si>
    <t>5</t>
  </si>
  <si>
    <t>gestionambiental@subredsur.gov.co</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</si>
  <si>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</si>
  <si>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</si>
  <si>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2</t>
  </si>
  <si>
    <t>4</t>
  </si>
  <si>
    <t>94101605;</t>
  </si>
  <si>
    <t>RECOLECCIÓN, TRANSPORTE Y DISPOSICIÓN FINAL ADECUADA DE LOS RESIDUOS DE CONSTRUCCIÓN, DEMOLICIÓN Y LODOS GENERADOS POR LAS ACTIVIDADES DE MANTENIMIENTO, ADECUACION Y REMODELACION REALIZADAS EN LAS UNIDADES QUE CONFORMAN LA SUBRED INTEGRADA DE SERVICIOS DE SALUD SUR E.S.E</t>
  </si>
  <si>
    <t>55121500;</t>
  </si>
  <si>
    <t xml:space="preserve"> REALIZAR EL DISEÑO Y LA IMPRESIÓN DE ROTULOS QUE IDENTIFIQUEN LAS CANECAS Y LOS CONTENEDORES PARA PERMITIR LA  SEGREGACIÓN Y MANEJO INTEGRAL DE LOS RESIDUOS HOSPITALARIOS Y SIMILARES; HABLADORES PUBLICITARIOS DE LOS PORGRAMAS DE PIGA  PARA TODAS LAS UNIDADES QUE CONFORMAN LA SUBRED INTEGRADA DE SERVICIOS DE SALUD ESE.</t>
  </si>
  <si>
    <t>3</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</si>
  <si>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</si>
  <si>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</si>
  <si>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</si>
  <si>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3173759698</t>
  </si>
  <si>
    <t>95121646;</t>
  </si>
  <si>
    <t>ADQUISICIÓN DE BICIPARQUEADEROS PARA PERMITIR EL ESTACIONAMIENTO DE BICICLETAS DE LOS COLABORADORES Y USUARIOS  EN LAS UNIDADES QUE CONFORMAN LA SUBRED INTEGRADA DE SERVICIOS DE SALUD SUR E.S.E.</t>
  </si>
  <si>
    <t>27112000;</t>
  </si>
  <si>
    <t>ADQUISICIÓN DE INSUMOS Y HERRAMIENTAS PARA MANEJO INTEGRAL DE LAS HUERTAS URBANAS Y JARDINES EXISTENTES EN LA SUBRED INTEGRADA DE SERVICIOS DE SALUD SUR E.S.E.</t>
  </si>
  <si>
    <t xml:space="preserve">MANTENIMIENTO PREVENTIVO Y CORRECTIVO DE BICICLETAS DE LA ESTRATEGIA  EN BICI AL TRABAJO SIN EMISIONES </t>
  </si>
  <si>
    <t xml:space="preserve">ADQUIRIR  HERRAMIENTA DE TECNOLOGIAS DE LA INFORMACION PARA PROMOVER LA MOVILIDAD SOSTENIBLE </t>
  </si>
  <si>
    <t>86101705;</t>
  </si>
  <si>
    <t>ACOMPAÑAMIENTO PARA EL DIAGNÓSTICO, FORTALECIMIENTO Y ACTUALIZACIÓN DE LA CERTIFICACIÓN EN RESPONSABILIDAD SOCIAL Y PRESENTACIÓN DEL INFORME DE SOSTENIBILIDAD PARA LA SUBRED INTEGRADA DE SERVICIOS DE SALUD SUR E.S.E</t>
  </si>
  <si>
    <t>responsabilidad.social@subredsur.gov.co</t>
  </si>
  <si>
    <t>42191800;42191803;</t>
  </si>
  <si>
    <t>PRESTAR ELSERVICIO DE MANTENIMIENTO PREVENTIVO, CORRECTIVO Y SUMINISTRO DE REPUESTOS Y/O ACCESORIOS DE LAS CAMAS,   CAMILLAS Y CUNAS  ELECTRICAS, MECANICAS E HIDRAULICAS Y CAMILLAS DE AMBULANCIA DE LAS UNIDADES DE SERVICIOS DE LA SUBRED INTEGRADA DE SERVICIOS DE SALUD SUR ESE.</t>
  </si>
  <si>
    <t>lider.biomedico.administrativo@subredsur.gov.co</t>
  </si>
  <si>
    <t>73152103;</t>
  </si>
  <si>
    <t>PRESTAR ELSERVICIO DE MANTENIMIENTO PREVENTIVO, CORRECTIVO Y SUMINISTRO DE LOS REPUESTOS Y/O ACCESORIOS NECESARIOS PARA FUNCIONAMIENTO  DE LOS EQUIPOS MARCA DRAGER PROPIEDAD DE LA SUBRED INTEGRADA DE SERVICIOS DE SALUD SUR E.S.E.</t>
  </si>
  <si>
    <t>41103011;</t>
  </si>
  <si>
    <t>PRESTAR EL SERVICIO DE MANTENIMIENTO PREVENTIVO Y CORRECTIVO, INCLUYENDO REPUESTOS Y ACCESORIOS, PARA GARANTIZAR EL CORRECTO FUNCIONAMIENTO DE LAS NEVERAS DE VACUNACION, CONGELADORES INDUSTRIALES, REFRIGERADORES, CRIOSTATOS Y CUARTOS FRIOS DE LA SUBRED INTEGRADA DE SERVICIOS DE SALUD SUR E.S.E.</t>
  </si>
  <si>
    <t>85161501;</t>
  </si>
  <si>
    <t>PRESTAR EL SERVICIO DE MANTENIMIENTO  PREVENTIVO, CORRECTIVO  Y SUMINISTRO DE REPUESTOS Y/O ACCESORIOS,  PARA EL  FUNCIONAMIENTO  DE LAS AUTOCLAVES DE LA SUBRED INTEGRADA DE SERVICIOS DE SALUD SUR</t>
  </si>
  <si>
    <t>PRESTAR EL SERVICIO DE MANTENIMIENTO  PREVENTIVO, CORRECTIVO  Y SUMINISTRO DE REPUESTOS Y/O ACCESORIOS,  PARA EL  FUNCIONAMIENTO  DE LAS TORRES DE ENDOSCOPIA, ARTROSCOPIA, LAPAROSCOPIA E INTUBACIÓN DE LA SUBRED INTEGRADA DE SERVICIOS DE SALUD SUR</t>
  </si>
  <si>
    <t>PRESTAR EL SERVICIO DE MANTENIMIENTO  PREVENTIVO, CORRECTIVO  Y SUMINISTRO DE REPUESTOS Y/O ACCESORIOS,  PARA EL  FUNCIONAMIENTO  DE LOS EQUIPOS DE ODONTOLOGÍA DE LA SUBRED INTEGRADA DE SERVICIOS DE SALUD SUR</t>
  </si>
  <si>
    <t>40101604;</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</si>
  <si>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</si>
  <si>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REPUESTOS Y/O ACCESORIOS,  PARA EL FUNCIONAMIENTO  DE LOS VENTILADORES MARCA SLE DE LA SUBRED INTEGRADA DE SERVICIOS DE SALUD SUR</t>
  </si>
  <si>
    <t>ARRENDAMIENTO DE EQUIPOS BIOMEDICOS PARA LAS DIFERENTES UNIDADES DE  LA SUBRED INTEGRADA DE SERVICIOS DE SALUD SUR E.S.E.</t>
  </si>
  <si>
    <t>72154101;</t>
  </si>
  <si>
    <t>ARRENDAMIENTO DEL SISTEMA DE PRODUCCION DE AIRE MEDICINAL INSITU POR COMPRESOR CON LA INSTALACIÓN Y MANTENIMIENTOS REQUERIDOS PARA LA HOSPITAL TUNAL</t>
  </si>
  <si>
    <t>41116100;</t>
  </si>
  <si>
    <t>PRESTAR EL SERVICIO PARA EJECUTAR CONTROLES DE CALIDAD, CALCULOS DE BLINDAJE Y NIVELES DE REFRENCIA PARA LOS EQUIPOS GENERADORES DE RADIACIONES IONIZANTES DE LA SUBRED INTEGRADA DE SERVICIOS DE SALUD SUR E.S.E.</t>
  </si>
  <si>
    <t>PRESTAR EL SERVICIO DE MANTENIMIENTO  PREVENTIVO, CORRECTIVO  Y SUMINISTRO DE REPUESTOS Y/O ACCESORIOS,  PARA EL FUNCIONAMIENTO  DE LOS EQUIPOS MEDICOS DE LA SUBRED INTEGRADA DE SERVICIOS DE SALUD SUR</t>
  </si>
  <si>
    <t>PRESTAR EL SERVICIO DE MANTENIMIENTO  PREVENTIVO, CORRECTIVO  Y SUMINISTRO DE REPUESTOS Y/O ACCESORIOS,  PARA EL FUNCIONAMIENTO  DE LAS AUTOCLAVES EURONDA DE LA SUBRED INTEGRADA DE SERVICIOS DE SALUD SUR</t>
  </si>
  <si>
    <t>ARRENDAMIENTO DEL SISTEMA DE PRODUCCION DE AIRE MEDICINAL INSITU POR COMPRESOR CON LA INSTALACIÓN Y MANTENIMIENTOS REQUERIDOS PARA LA HOSPITAL MEISSEN</t>
  </si>
  <si>
    <t xml:space="preserve">PRESTAR EL SERVICIO DE MANTENIMIENTO PREVENTIVO, CORRECTIVO Y SUMINISTRO DE REPUESTOS Y/O ACCESORIOS PARA EL FUNCIONAMIENTO DE MOTORES, LENTES E INSTRUMENTAL DE LA  SUBRED INTEGRADA DE SERVICIOS DE SALUD SUR ESE  </t>
  </si>
  <si>
    <t>PRESTAR EL SERVICIO DE MANTENIMIENTO  PREVENTIVO, CORRECTIVO  Y SUMINISTRO DE REPUESTOS Y/O ACCESORIOS,  PARA EL FUNCIONAMIENTO  DE LOS VENTILADORES MARCA ORICARE DE LA SUBRED INTEGRADA DE SERVICIOS DE SALUD SUR</t>
  </si>
  <si>
    <t>42292900;</t>
  </si>
  <si>
    <t>PRESTAR EL SERVICIO DE MANTENIMIENTO PREVENTIVO, CORRECTIVO Y SUMINISTRO DE REPUESTOS Y/O ACCESORIOS CON MANO DE OBRA INCLUIDA PARA EL EQUIPO PROCESADOR DE TEJIDOS SHANDON PATHCENTRE Y CENTRAL DE INCLUSION SHANDON HISTOCENTRE DE LA SUBRED INTEGRADA DE SERVICIOS DE SALUD SUR E.S.E.</t>
  </si>
  <si>
    <t>ARRENDAMIENTO DE VIDEOGASTROSCOPIO DOBLE CANAL PARA LA SUBRED INTEGRADA DE SERVICIOS DE SALUD SUR E.S.E.</t>
  </si>
  <si>
    <t>PRESTAR EL SERVICIO DE MANTENIMIENTO PREVENTIVO, CORRECTIVO Y SUMINISTRO DE REPUESTOS Y/O ACCESORIOS PARA LOS VENTILADORES MARCA ZOLL DE LA SUBRED INTEGRADA DE SERVICIOS DE SALUD SUR E.S.E.</t>
  </si>
  <si>
    <t>12142100;</t>
  </si>
  <si>
    <t xml:space="preserve">PRESTAR EL SERVICIO DE MANTENIMIENTO PREVENTIVO, CORRECTIVO Y SUMINISTRO DE REPUESTOS Y/O ACCESORIOS PARA LA RED DE GASES MEDICINALES Y MANIFOLDS   DE LA  SUBRED INTEGRADA DE SERVICIOS DE SALUD SUR ESE  </t>
  </si>
  <si>
    <t>ARRENDAMIENTO DE EQUIPOS DE DIGITALIZADORES PARA LAS DISTINTAS SEDES DE LA SUBRED INTEGRADA DE SERVICIOS DE SALUD SUR E.S.E.</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</si>
  <si>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</si>
  <si>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</si>
  <si>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</si>
  <si>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LA TORRE DE VIDEOENDOSCOPIA MARCA OLYMPUS DE LA SUBRED INTEGRADA DE SERVICIOS DE SALUD SUR E.S.E.</t>
  </si>
  <si>
    <t>81102600;72154056;</t>
  </si>
  <si>
    <t xml:space="preserve">PRESTAR EL SERVICIO DE IMPERMEABILIZACIÓN DE LOS TANQUES DE ALMACENAMIENTO DE AGUA POTABLE SUBTERRANEOS Y AEREOS CON LOS QUE CUENTA LA SUBRED INTEGRADA DE SERVICIOS DE SALUD SUR ESE </t>
  </si>
  <si>
    <t>referentes.mantenimiento@subredsur.gov.co</t>
  </si>
  <si>
    <t>72102905;</t>
  </si>
  <si>
    <t>PRESTAR EL SERVICIO DE IMPERMEABILIZACIÓN DE LAS CUBIERTAS PARA LAS UNIDADES DIFERENTES UNIDADES Y SEDES DE LA SUBRED INTEGRADA DE SERVICIOS DE SALUD SUR E.S.E.</t>
  </si>
  <si>
    <t>PRESTAR EL SERVICIO DE MANTENIMIENTO CORRECTIVO A LA ESTRUCTURA DE LA CUBIERTA DE ACCESO DE LAS ÁREAS DE GASTRO Y FACTURACIÓN DE CONSULTA EXTERNA DE LA UMHES TUNAL</t>
  </si>
  <si>
    <t>71161403;</t>
  </si>
  <si>
    <t xml:space="preserve"> PRESTACIÓN DE SERVICIOS DE INSTALACIÓN  DE PUNTOS DE ANCLAJE CERTIFICADOS PARA LAS UNIDADES Y SEDES DE LA SUBRED INTEGRADA DE SERVICIOS DE SALUD SUR E.S.E</t>
  </si>
  <si>
    <t>84111600;</t>
  </si>
  <si>
    <t>CONTRATAR LA PRESTACIÓN DE LOS SERVICIOS DE REVISORIA FISCAL INTEGRAL PARA LA SUBRED INTEGRADA DE SERVICIOS DE SALUD SUR E.S.E., DE CONFORMIDAD CON LOS ARTÍCULOS 228 Y 232 DE LA LEY 100 DE 1993, Y DEMÁS NORMAS VIGENTES O FUTURAS MODIFICATORIAS, REGLAMENTARIAS Y CONCORDANTES APLICABLES.</t>
  </si>
  <si>
    <t>DRA. MARTHA ISABEL DELGADO DELGAO - ASESORA GERENCIA</t>
  </si>
  <si>
    <t>asesor.gerencia1@subredsur.gov.co</t>
  </si>
  <si>
    <t>85122101; 82121500; 82121509;</t>
  </si>
  <si>
    <t>PRESTACIÓN DE SERVICIOS DE IMPRESIÓN Y PUBLICACIONES, FORMAS, TABLEROS, PIEZAS COMUNICATIVAS  Y FORMATOS PARA EL REGISTRO Y OPERACIONES DEL PSPIC Y LAS RIAS MATERNO PERINATAL, CARDIO CEREBRO VASCULAR Y PROMOCIÓN Y MANTENIMIENTO.</t>
  </si>
  <si>
    <t>DRA. ANA MARGARET RABA SIERRA - DIRECTORA TECNICA GESTIÓN DEL RIESGO EN SALUD</t>
  </si>
  <si>
    <t>3004079411</t>
  </si>
  <si>
    <t>dir.riesgoensalud@subredsur.gov.co</t>
  </si>
  <si>
    <t>41111500;</t>
  </si>
  <si>
    <t>SUMINISTRO DE EQUIPOS ANTROPOMÉTRICOS REQUERIDOS PARA LAS INTERVENCIONES DE LOS DIFERENTES ENTORNOS DE VIDA Y PROCESOS TRANSVERSALES DEL PSPIC, ORIENTADAS A LOS USUARIOS QUE HABITAN LAS LOCALIDADES QUE CONFORMAN LA SUBRED INTEGRADA DE SERVICIOS DE SALUD SUR E.S.E</t>
  </si>
  <si>
    <t>72102103;</t>
  </si>
  <si>
    <t>PRESTACIÓN DE SERVICIO DE FUMIGACIÓN, CONTROL VECTORIAL , ADQUISICION DE EQUIPOS DE FUMIGACION Y ACCIONES DE VIGILANCIA DIFERENCIALES MANTENIMIENTO DE EQUIPOS</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</si>
  <si>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</si>
  <si>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</si>
  <si>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10171702; 72102103</t>
  </si>
  <si>
    <t>ADQUISICIÓN DE ACCESORIOS E INSUMOS PARA FUMIGACION Y CONTROL VECTORIAL(FUNGICIDA Y RODANTICIDA) SUBRED INTEGRADA DE SERVICIOS DE SALUD SUR E.S.E</t>
  </si>
  <si>
    <t>81101706; 41104201; 41115600; 41115603</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</si>
  <si>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</si>
  <si>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14111500; 44121600; 44121700;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</si>
  <si>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</si>
  <si>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41105908;</t>
  </si>
  <si>
    <t>ADQUISICIÓN HISOPOS Y MEDIOS DE TRANSPORTE VIRAL PARA TOMA DE MUESTRAS COVID-19, EN EL MARCO DE LA GESTIÓN DEL PSPIC.</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</si>
  <si>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</si>
  <si>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</si>
  <si>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 xml:space="preserve">42211503; 42211507; 42211508;  </t>
  </si>
  <si>
    <t>ADQUISICIÓN DE EQUIPOS DE COMPUTO PARA EL DESARROLLO DE LAS ACTIVIDADAES DE LOS DIFERENTES ENTORNOS DE VIDA Y PROCESOS TRANSVERSALES DEL PSPIC Y LA OPERACIÓN DEL MODELO DE SALUD MEDIANTE EQUIPOS TERRITORIALES DE SALUD.</t>
  </si>
  <si>
    <t>PRESTACIÓN DEL SERVICIO DE TRANSPORTE VEHICULAR PARA EL DESARROLLO DE LAS ACTIVIDAES ENMARCARDAS EN LA GESTIÓN DEL PSPIC Y DE LA DIRECCIÓN DE GESTIÓN DEL RIESGO EN SALUD</t>
  </si>
  <si>
    <t>SUMINISTRO DE EQUIPOS ANTROPOMÉTRICOS REQUERIDOS PARA EL FORTALECIMIENTO DEL MODELO DE SALUD, MEDIANTE LA OPERACIÓN DE LOS EQUIPOS TERRITORIALES DE SALUD, Y DE LAS ACCIONES DE LA RIA ATENCIÓN NUTRICIONAL, EN LAS LOCALIDADES QUE CONFORMAN LA SUBRED INTEGRADA DE SERVICIOS DE SALUD SUR E.S.E</t>
  </si>
  <si>
    <t>SUMINISTRO DE ELEMENTOS PARA TOMA DE GLUCOMETRIA, GUANTES, BAJALENGUAS, REQUERIDOS PARA EL FORTALECIMIENTO DEL MODELO DE SALUD, MEDIANTE LA OPERACIÓN DE LOS EQUIPOS TERRITORIALES DE SALUD, EN LAS LOCALIDADES QUE CONFORMAN LA SUBRED INTEGRADA DE SERVICIOS DE SALUD SUR E.S.E</t>
  </si>
  <si>
    <t>PRESTACIÓN DE SERVICIOS DE TELEFONÍA CELULAR (INCLUYE EQUIPO Y PLAN) QUE PERMITAN EL DESARROLLO DE LAS ACTIVIDADES DE LOS EQUIPOS TERRITORIALES DE SALUD, ENMARCADOS EN EL FORTALECIMIENTO DEL MODELO DE SALUD.</t>
  </si>
  <si>
    <t>ADQUISICIÓN DE MODEMS CON PLAN DE DATOS QUE PERMITAN EL DESARROLLO DE LAS ACTIVIDADES DE LOS EQUIPOS TERRITORIALES DE SALUD, ENMARCADOS EN EL FORTALECIMIENTO DEL MODELO DE SALUD.</t>
  </si>
  <si>
    <t>PRESTACIÓN DE SERVICIO DE EQUIPO INTERDISCIPLINARIO PARA EL ACOMPAÑAMIENTO TEMPORAL (SERVICIO DE RELEVO DOMICILIARIO) A DUPLAS DE CUIDADOR(A) (MAYORES DE EDAD) - PERSONA QUE REQUIERE CUIDADO, A LOS HOGARES SELECCIONADOS EN LAS LOCALIDADES QUE CONFORMAN LA SUBRED INTEGRADA DE SERVICIOS DE SALUD SUR E.S.E., EN EL MARCO DE LA IMPLEMENTACIÓN DE DEL MODELO TERRITORIAL DE SALUD, DE ACUERDO CON LA GUÍA OPERATIVA PARA LA ESTRATEGIA DE RELEVO DOMICILIARIO A CUIDADORES DE LA SECRETARÍA DISTRITAL DE SALUD</t>
  </si>
  <si>
    <t>ADQUISICIÓN DE KITS DE AGUDEZA VISUAL O INSERCIÓN DE DISPOSITIVOS INTRAUTERINOS COMO PARTE DE LAS ACCIONES DE LA RUTA INTEGRAL DE ATENCIÓN EN SALUD DE PROMOCIÓN Y MANTENIMIENTO</t>
  </si>
  <si>
    <t>42181910;</t>
  </si>
  <si>
    <t>85121804;</t>
  </si>
  <si>
    <t>dir.complementarios@subredsur.gov.co</t>
  </si>
  <si>
    <t>41116000;</t>
  </si>
  <si>
    <t>CONTRATAR EL SUMINISTRO DE REACTIVOS E INSUMOS DE LABORATORIO CLINICO, QUE SE REQUIEREN DESDE LA TOMA DE LA MUESTRA HASTA LA ENTREGA DEL RESULTADO INCLUYENDO EL APOYO TECNOLOGICO REQUERIDO PARA LA REALIZACIÓN DE LAS PRUEBAS</t>
  </si>
  <si>
    <t>81141500;</t>
  </si>
  <si>
    <t>SUMINISTRO DE CONTROLES DE CALIDAD EXTERNO PARA LOS ANALITOS PROCESADOS EN LOS LABORATORIOS CLINICOS DE LA SUBRED INTEGRADA DE SERVICIOS DE SALUD SUR ESE</t>
  </si>
  <si>
    <t>85121809;</t>
  </si>
  <si>
    <t xml:space="preserve"> CONTRATAR SERVICIOS DE BANCOS DE SANGRE</t>
  </si>
  <si>
    <t>SUMINISTRO DE GASES MEDICINALES PARA GARANTIZAR LA PRESTACIÓN DE LOS SERVICIOS ASISTENCIALES EN LA SUBRED INTEGRADA DE SERVICIOS  DE SALUD SUR ESE INCLUYENDO EL APOYO TECNOLOGICO REQUERIDO</t>
  </si>
  <si>
    <t>73171504;</t>
  </si>
  <si>
    <t xml:space="preserve"> ADQUISICION DE TUBOS COLORIMÉTRICOS SENSIDYNE PARA DETECCIÓN DE OXIDO DE CARBONO, ÓXIDOS DE NITRÓGENO, MONÓXIDO DE CARBONO Y AZUFRE, PARA REALIZAR CONTROL DE CALIDAD DEL AIRE MEDICINAL </t>
  </si>
  <si>
    <t>51101500;51101600;51101700;51101800;51101900;51102000;51102100;51102200;51102300;51102400;51102500;51102600;51102700;73101701;</t>
  </si>
  <si>
    <r>
      <t xml:space="preserve"> SUMINISTRO DE MEDICAMENTOS POS Y NO POS, PARA CUBIR LAS NECESIDADES DE LOS SERVICIOS ASISTENCIALES EN</t>
    </r>
    <r>
      <rPr>
        <b/>
        <sz val="10"/>
        <color indexed="8"/>
        <rFont val="Arial"/>
        <family val="2"/>
      </rPr>
      <t xml:space="preserve"> LA SUBRED INTEGRADA DE SERVICIOS DE SALUD SUR E.S.E</t>
    </r>
  </si>
  <si>
    <t>85121900;</t>
  </si>
  <si>
    <t>SUMINISTRO DE MEDICAMENTOS MONOPOLIO DEL ESTADO PARA GARANTIZAR LA PRESTACIÓN DE LOS SERVICIOS ASISTENCIALES EN LA SUBRED INTEGRADA DE SERVICIOS DE SALUD SUR E.S.E.</t>
  </si>
  <si>
    <t>42231800;</t>
  </si>
  <si>
    <t>SUMINISTRO DE NUTRICIONES ENTERALES, FORMULAS LACTEAS Y SUS DERIVADOS,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</si>
  <si>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</si>
  <si>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</si>
  <si>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</si>
  <si>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</si>
  <si>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</si>
  <si>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</si>
  <si>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</si>
  <si>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85121603;</t>
  </si>
  <si>
    <t>PRESTACION DEL SERVICIO INTEGRAL PARA LA ATENCION ESPECIALIZADA DE CARDIOLOGIA INVASIVA Y NO INVASIVA (HEMODINAMIA), ATENDIENDO A LAS ACTIVIDADES PROCEDIMIENTOS DIAGNOSTICOS Y TERAPEUTICOS DE ACUERDO A LA OFERTA INSTITUCIONAL EN LA SUBRED INTEGRADA DE SERVICIOS DE SALUD SUR ESE.</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</si>
  <si>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</si>
  <si>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</si>
  <si>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</si>
  <si>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Y PEDIATRIA DE LA CONSULTA EXTERNA, INTERCONSULTAS, PROCEDIMIENTO DIAGNOSTICOS Y TERAPEUTICOS DE URGENCIAS Y PROGRAMADAS (QUIRURGICOS O NO) INCLUIDO LOS EQUIPOS E INSUMOS NECESARIOS PARA LA REALIZACION DE LOS MISMOS.</t>
  </si>
  <si>
    <r>
      <t xml:space="preserve"> TOMA E INTERPRETACION DE ECOGRAFIAS AMBULATORIAS, PARA CUBRIR LAS NECESIDADES DE LOS SERVICIOS ASISTENCIALES EN</t>
    </r>
    <r>
      <rPr>
        <b/>
        <sz val="10"/>
        <color indexed="8"/>
        <rFont val="Arial"/>
        <family val="2"/>
      </rPr>
      <t xml:space="preserve"> LA SUBRED INTEGRADA DE SERVICIOS DE SALUD SUR E.S.E</t>
    </r>
  </si>
  <si>
    <r>
      <t>LECTURA DE IMAGENES DIAGNOSTICAS Y ESPECIALIZADAS  (RADIOGRAFIA CONVENCIONAL Y TOMOGRAFIA), PARA CUBRIR LAS NECESIDADES DE LOS SERVICIOS ASISTENCIALES EN</t>
    </r>
    <r>
      <rPr>
        <b/>
        <sz val="10"/>
        <color indexed="8"/>
        <rFont val="Arial"/>
        <family val="2"/>
      </rPr>
      <t xml:space="preserve"> LA SUBRED INTEGRADA DE SERVICIOS DE SALUD SUR E.S.E</t>
    </r>
  </si>
  <si>
    <t xml:space="preserve">PRESTACION DEL SERVICIO PARA EL PROCESAMIENTO DE MUESTRAS DE PATOLOGIA, MARCADORES DE INMUNOHISTOQUIMICA Y COLORACIONES ESPECIALES QUE SEAN REQUERIDAS POR LA SUBRED INTEGRADA DE SERVICIOS DE SALUD SUR E.S.E. </t>
  </si>
  <si>
    <t>DRA. NANCY STELLA TABARES RAMIREZ - DIRECTORA SERVICIOS COMPLEMENTARIOS</t>
  </si>
  <si>
    <t>80141625;</t>
  </si>
  <si>
    <t>PRESTACIÓN DE SERVICIOS PARA EJECUTAR ACTIVIDADES DEL PLAN DE BIENESTAR E INCENTIVOS VIGENCIA 2022 DE LA SUBRED INTEGRADA DE SERVICIOS DE SALUD SUR E.S.E.</t>
  </si>
  <si>
    <t>3145787583</t>
  </si>
  <si>
    <t>dir.talentohumano@subredsur.gov.co</t>
  </si>
  <si>
    <t>84121803;</t>
  </si>
  <si>
    <t>ANALISIS DE PUESTO DE TRABAJO PARA CALIFICACIÓN DE ORIGEN DE ENFERMEDAD</t>
  </si>
  <si>
    <t>ADQUISICIÓN ELEMENTOS DE PROTECCIÓN PERSONAL</t>
  </si>
  <si>
    <t>DOTACIÓN BRIGADA DE EMERGENCIAS</t>
  </si>
  <si>
    <t>ADQUISICIÓN BIOLOGIOCO CEPA INFLUENZA 2019</t>
  </si>
  <si>
    <t>INTERVENCIÓN PUESTOS DE TRABAJO CON VIDEO TERMINAL</t>
  </si>
  <si>
    <t>DR. JAMES FERNANDO BELTRAN RODRIGUEZ - DIRECTOR TALENTO HUMANO</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</si>
  <si>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</si>
  <si>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</si>
  <si>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93141808;</t>
  </si>
  <si>
    <t>80111603;</t>
  </si>
  <si>
    <t>72153600;</t>
  </si>
  <si>
    <t>51201600;</t>
  </si>
  <si>
    <t>55121902;</t>
  </si>
  <si>
    <t>42201815;</t>
  </si>
  <si>
    <t>42201712;</t>
  </si>
  <si>
    <t>ACTUALIZACION DEL SISTEMA INTEGRADO DE INFORMACION HOSPITALARIO DINAMICA GERENCIAL EN LA VERSION NET WEB SERVICES A SU ULTIMA VERSION QUE INCLUYA  LOS SERVICIOS WEB PARA INRTEROPERAR CON LA PLATAFORMA BOGOTA SALUD DIGITAL EN ATENCION AL CONVENIO 0800 DE 2019, SUSCRITO ENTRE EL FONDO FINANCIERO DISTRITAL DE SALUD Y LA SUBRED INTEGRADA DE SERVICIOS DE SALUD SUR E.S.E</t>
  </si>
  <si>
    <t>DIANA CAROLINA USSA RUIZ - JEFE OFICINA SISTEMAS DE INFORMACIÓN TIC</t>
  </si>
  <si>
    <t>jefe.sistemastics@subredsur.gov.co</t>
  </si>
  <si>
    <t>SUMINISTRO DE REPUESTOS QUE REQUIEREN LOS DISPOSITIVOS TECNOLOGICOS PROPIOS CON LOS CUALES CUENTA LA SUBRED INTEGRADA DE SERVICIOS DE SALUD SUR E.S.EEN LO RELACIONADO A EQUIPOS DE COMPUTO, IMPRESORAS Y COMUNICACIONES CON EL FIN DE GRANTIZAR EL CORRECTO FUNCIONAMIENTO DE LOS MISMOS PARA EOL DESEMPEÑO DE LAS ACTIVIDADES DE LOS COLABORADORES Y/O FUNCIONARIOS.</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</si>
  <si>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</si>
  <si>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RADIO ENLACES ( ANTENAS CADA UNA DE LAS SEDES y BALANCEADORES DE CONECTIVIDAD)   EN LO RELACIONADO A TENER ALTA DISPONIBILIDAD DE LOS CANALES ACTUALES (MINIMO 2 CANALES O SERVICIOS DE CONECTIVIDAD) PARA EL CORRECTO FUNCIONAMIENTO DE LA RED DE CONECTIVIDAD.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</si>
  <si>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</si>
  <si>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DEL CENTRO DE COMPUTO (DETECCION, ALARMA, PÍSOS, GABINETES)</t>
  </si>
  <si>
    <t>MANTENIMIENTO PREVENTIVO Y CORRECTIVO (INCLUYENDO REPUESTOS) DE COMPUTADORES  PARA GARANTIZAR EL CORRECTO FUNCIONAMIENTO DE LOS PROCESOS  DE LA SUBRED INTEGRADA DE SERVICIOS DE SALUD SUR. E.S.E.</t>
  </si>
  <si>
    <t>MANTENIMIENTO PREVENTIVO Y CORRECTIVO (INCLUYENDO REPUESTOS) DE SERVIDORES CAPS VISTA HERMOSA PARA GARANTIZAR EL SERVICIO HISTORICOS Y ACTUALES  DE SERVIDORES SUBRED INTEGRADA DE SERVICIOS DE SALUD SUR. E.S.E.</t>
  </si>
  <si>
    <t>ADQUISICION   DE SISTEMA DIGITURNO  (41 ESTACIONES)  PARA LAS DIFERENTES UNIDADES DE LA SUBRED  (ATRIL, PANTALLA, PLAYER, LICENCIAMIENTO)</t>
  </si>
  <si>
    <t>ARRENDAMIENTO DE UN SISTEMA DE INFORMACION PARA EL SERVICIO DE RADIOLOGIA E IMÁGENES DIAGNOSTICAS EN LA SUBRED INTEGRADA DE SERVICIOS DE SALUD SUR ESE</t>
  </si>
  <si>
    <t>78102203;</t>
  </si>
  <si>
    <t>42222309;</t>
  </si>
  <si>
    <t>SUMINISTRO DE CARPETAS  DE ARCHIVO PARA LA PARA LA SUBRED INTEGRADA DE SERVICIOS DE SALUD SUR E.S.E</t>
  </si>
  <si>
    <t>ARRENDAMIENTO BODEGA INDUSTRIALIZADA UBICADA EN LA CALLE 12 No 79- 25 ENTRADA 2 BODEGA 7 CENTRO EMPRESARIAL VILLA ALSACIA</t>
  </si>
  <si>
    <r>
      <rPr>
        <b/>
        <sz val="10"/>
        <rFont val="Arial"/>
        <family val="2"/>
      </rPr>
      <t>PRESTACIÓN DE</t>
    </r>
    <r>
      <rPr>
        <b/>
        <sz val="10"/>
        <color indexed="10"/>
        <rFont val="Arial"/>
        <family val="2"/>
      </rPr>
      <t xml:space="preserve"> </t>
    </r>
    <r>
      <rPr>
        <b/>
        <sz val="10"/>
        <color indexed="8"/>
        <rFont val="Arial"/>
        <family val="2"/>
      </rPr>
      <t>SERVICIO DE MENSAJERIA PARA LA SUBRED INTEGRADA DE SERVICIOS DE SALUD SUR E.S.E</t>
    </r>
  </si>
  <si>
    <t>81112202;</t>
  </si>
  <si>
    <t>81112400;</t>
  </si>
  <si>
    <t>81112500;</t>
  </si>
  <si>
    <t>81112003;</t>
  </si>
  <si>
    <t>81111812;</t>
  </si>
  <si>
    <t>81112222;</t>
  </si>
  <si>
    <t>83112403;</t>
  </si>
  <si>
    <t>MIGRACION INFORMACION SISTEMAS DE INFORMACION ANTIGUOS HOSPITALES A BASE  DE DATOS DE  FACIL ACCESO</t>
  </si>
  <si>
    <t>411158;411161;411162;411165;411215;411217;411218;411224;411228;411233</t>
  </si>
  <si>
    <t>ADQUISICIÓN DE LA DOTACION DE EQUIPOS BIOMEDICOS y MOBILIARIO  PARA EL CAPS TUNAL</t>
  </si>
  <si>
    <t>ADQUISICIÓN DE LA DOTACION DE EQUIPOS BIOMEDICOS Y MOBILIARIO  PARA EL CAPS DANUBIO</t>
  </si>
  <si>
    <t>jefe.desarrolloinstitucional@subredsur.gov.co</t>
  </si>
  <si>
    <t>DRA. GLORIA LIBIA POLANIA AGUILLÓN - JEFE OFICINA ASESORA DESARROLLO INSTITUCIONAL</t>
  </si>
  <si>
    <t>DRA. YANITH PIRAGAUTA - DIRECTORA SERVICIOS HOSPITALARIOS</t>
  </si>
  <si>
    <t>dir.hospitalarios@subredsur.gov.co</t>
  </si>
  <si>
    <t>42296000;</t>
  </si>
  <si>
    <r>
      <t xml:space="preserve">SUMINISTRO MATERIAL DE OSTEOSINTESIS Y APOYO TECNOLOGICO EN LOS SERVICIOS ESPECIALIZADOS DE LA </t>
    </r>
    <r>
      <rPr>
        <b/>
        <sz val="10"/>
        <color indexed="8"/>
        <rFont val="Arial"/>
        <family val="2"/>
      </rPr>
      <t xml:space="preserve"> SUBRED INTEGRADA DE SERVICIOS DE SALUD SUR E.S.E</t>
    </r>
  </si>
  <si>
    <t xml:space="preserve">SUMINISTRO INJERTOS OSEOS PARA LA SUBRED INTEGRADA DE SERVICIOS DE SALUD SUR E.S.E </t>
  </si>
  <si>
    <t>PROCESAMIENTO Y LECTURA DE MUESTRAS DE CITOLOGÍA VAGINAL Y PROCESAMIENTO DE VPH – ADN, TOMADAS POR LA SUBRED INTEGRADA DE SERVICIOS DE SALUD SUR E.S.E.</t>
  </si>
  <si>
    <t>dir.ambulatorios@subredsur.gov.co</t>
  </si>
  <si>
    <t>SUMINISTRO DE DISPOSITIVOS MEDICOQUIRURGICOS E INSUMOS DE ODONTOLOGÍA PARA LA PRESTACIÓN DEL SERVICIO DE SALUD ORAL EN LA SUBRED INTEGRADA DE SERVICIOS DE SALUD SUR E.S.E.</t>
  </si>
  <si>
    <t>41116111;</t>
  </si>
  <si>
    <t>42152400;</t>
  </si>
  <si>
    <t>DRA. GLORIA MARITZA PINILLA PINILLA - DIRECTORA SERVICIOS AMBULATORIOS</t>
  </si>
  <si>
    <t>552.278.997 COP</t>
  </si>
  <si>
    <t>INGENIERA DIANA CAEROLINA USSA RUIZ - JEFE OFICINA DE SISTEMAS DE INFORACIÓN TIC</t>
  </si>
  <si>
    <t>Prestar los servicios integrales de gestión documental con relación a la elaboración de tablas de valoración documental .- TVD con sus anexos de acuerdo a la norma”, con el fin de dar cumplimiento al convenio 015 de 2021</t>
  </si>
  <si>
    <t>ALEJANDRO JARAMILLO SANTANA - DIRECTOR FINANCIERO</t>
  </si>
  <si>
    <t xml:space="preserve">DRA. ROSARIO VILLOTA BASTIDAS - DIRECTORA ADMINISTRATIVA () E </t>
  </si>
  <si>
    <t>CONTRATAR EL SUMINISTRO DE PIEZAS COMUNICATIVAS E INSUMOS DE PUBLICIDAD PARA EL DESARROLLO DE LAS DIFERENTES ACTIVIDADES DEL CONVENIO INTERADMINISTRATIVO 2594506-2021 SUSCRITO CON EL FONDO FINANCIERO DISTRITAL DE SALUD Y LA SUBRED INTEGRADA DE SERVICIOS DE SALUD SUR E.S.E.</t>
  </si>
  <si>
    <t xml:space="preserve">
ANDREA LÓPEZ GUERRERO 
 - Jefe Oficina participación Comunitaria y Servicio al Ciudadano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</si>
</sst>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 #,##0_);_(&quot;$&quot;\ * \(#,##0\);_(&quot;$&quot;\ * &quot;-&quot;_);_(@_)"/>
    <numFmt numFmtId="165" formatCode="_(&quot;$&quot;\ * #,##0.00_);_(&quot;$&quot;\ * \(#,##0.00\);_(&quot;$&quot;\ * &quot;-&quot;??_);_(@_)"/>
    <numFmt numFmtId="166" formatCode="#,###\ &quot;COP&quot;"/>
    <numFmt numFmtId="167" formatCode="#,##0.00\ \€"/>
    <numFmt numFmtId="168" formatCode="_(&quot;$&quot;\ * #,##0_);_(&quot;$&quot;\ * \(#,##0\);_(&quot;$&quot;\ * &quot;-&quot;??_);_(@_)"/>
    <numFmt numFmtId="169" formatCode="_-* #,##0.00\ &quot;€&quot;_-;\-* #,##0.00\ &quot;€&quot;_-;_-* &quot;-&quot;??\ &quot;€&quot;_-;_-@_-"/>
    <numFmt numFmtId="170" formatCode="_-&quot;$&quot;* #,##0_-;\-&quot;$&quot;* #,##0_-;_-&quot;$&quot;* &quot;-&quot;_-;_-@_-"/>
    <numFmt numFmtId="171" formatCode="_-&quot;$&quot;* #,##0.00_-;\-&quot;$&quot;* #,##0.00_-;_-&quot;$&quot;* &quot;-&quot;??_-;_-@_-"/>
  </numFmts>
  <fonts count="19"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b/>
      <sz val="10"/>
      <color rgb="FF000000"/>
      <name val="Arial"/>
      <family val="2"/>
    </font>
    <font>
      <u/>
      <sz val="10"/>
      <color theme="1"/>
      <name val="Arial"/>
      <family val="2"/>
    </font>
    <font>
      <b/>
      <sz val="9"/>
      <color rgb="FF000000"/>
      <name val="Tahoma"/>
      <family val="2"/>
    </font>
    <font>
      <sz val="9"/>
      <color rgb="FF000000"/>
      <name val="Tahoma"/>
      <family val="2"/>
    </font>
    <font>
      <sz val="10"/>
      <name val="Arial"/>
      <family val="2"/>
    </font>
    <font>
      <b/>
      <sz val="10"/>
      <name val="Arial"/>
      <family val="2"/>
    </font>
    <font>
      <b/>
      <sz val="10"/>
      <color indexed="8"/>
      <name val="Arial"/>
      <family val="2"/>
    </font>
    <font>
      <b/>
      <sz val="10"/>
      <color indexed="10"/>
      <name val="Arial"/>
      <family val="2"/>
    </font>
    <font>
      <sz val="10"/>
      <color rgb="FFFF0000"/>
      <name val="Arial"/>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s>
  <borders count="19">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s>
  <cellStyleXfs count="61">
    <xf numFmtId="0" fontId="0" fillId="0" borderId="0"/>
    <xf numFmtId="9" fontId="4" fillId="0" borderId="0" applyFont="0" applyFill="0" applyBorder="0" applyAlignment="0" applyProtection="0"/>
    <xf numFmtId="166"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7"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7"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164" fontId="4" fillId="0" borderId="0" applyFont="0" applyFill="0" applyBorder="0" applyAlignment="0" applyProtection="0"/>
    <xf numFmtId="165" fontId="4" fillId="0" borderId="0" applyFont="0" applyFill="0" applyBorder="0" applyAlignment="0" applyProtection="0"/>
    <xf numFmtId="0" fontId="3" fillId="6" borderId="0" applyNumberFormat="0" applyBorder="0" applyProtection="0">
      <alignment horizontal="center" vertical="center"/>
    </xf>
    <xf numFmtId="169"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9" fillId="0" borderId="0" applyNumberForma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64" fontId="1" fillId="0" borderId="0" applyFont="0" applyFill="0" applyBorder="0" applyAlignment="0" applyProtection="0"/>
    <xf numFmtId="170" fontId="4" fillId="0" borderId="0" applyFont="0" applyFill="0" applyBorder="0" applyAlignment="0" applyProtection="0"/>
    <xf numFmtId="43" fontId="4" fillId="0" borderId="0" applyFont="0" applyFill="0" applyBorder="0" applyAlignment="0" applyProtection="0"/>
    <xf numFmtId="0" fontId="1" fillId="0" borderId="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cellStyleXfs>
  <cellXfs count="77">
    <xf numFmtId="0" fontId="0" fillId="0" borderId="0" xfId="0"/>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0" fillId="7" borderId="0" xfId="0" applyFill="1" applyBorder="1" applyProtection="1">
      <protection locked="0"/>
    </xf>
    <xf numFmtId="0" fontId="0" fillId="7" borderId="0" xfId="0" applyFill="1" applyBorder="1" applyAlignment="1" applyProtection="1">
      <alignment horizontal="center" vertical="center"/>
      <protection locked="0"/>
    </xf>
    <xf numFmtId="0" fontId="0" fillId="0" borderId="0" xfId="0" applyAlignment="1" applyProtection="1">
      <alignment vertical="center"/>
      <protection locked="0"/>
    </xf>
    <xf numFmtId="0" fontId="0" fillId="7" borderId="0" xfId="0" applyFill="1" applyProtection="1">
      <protection locked="0"/>
    </xf>
    <xf numFmtId="164" fontId="4" fillId="0" borderId="0" xfId="26" applyFont="1" applyAlignment="1" applyProtection="1">
      <alignment vertical="center"/>
      <protection locked="0"/>
    </xf>
    <xf numFmtId="168" fontId="4" fillId="7" borderId="0" xfId="27" applyNumberFormat="1" applyFont="1" applyFill="1" applyAlignment="1" applyProtection="1">
      <alignment vertical="center"/>
      <protection locked="0"/>
    </xf>
    <xf numFmtId="164" fontId="4" fillId="0" borderId="0" xfId="26" applyFont="1" applyProtection="1">
      <protection locked="0"/>
    </xf>
    <xf numFmtId="0" fontId="0" fillId="0" borderId="0" xfId="0" applyFont="1" applyAlignment="1" applyProtection="1">
      <alignment horizontal="center" vertical="center"/>
      <protection locked="0"/>
    </xf>
    <xf numFmtId="0" fontId="0" fillId="7" borderId="0" xfId="0" applyFill="1" applyBorder="1"/>
    <xf numFmtId="0" fontId="3" fillId="7" borderId="0" xfId="6" applyFill="1" applyBorder="1" applyAlignment="1" applyProtection="1">
      <alignment vertical="center" wrapText="1"/>
    </xf>
    <xf numFmtId="0" fontId="0" fillId="7" borderId="0" xfId="0" applyFill="1" applyBorder="1" applyAlignment="1" applyProtection="1">
      <protection locked="0"/>
    </xf>
    <xf numFmtId="0" fontId="3" fillId="7" borderId="0" xfId="28" applyFill="1" applyBorder="1" applyProtection="1">
      <alignment horizontal="center" vertical="center"/>
    </xf>
    <xf numFmtId="168" fontId="3" fillId="8" borderId="10" xfId="27"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5" fillId="0" borderId="0" xfId="0" applyFont="1" applyAlignment="1">
      <alignment horizontal="center" vertical="center" wrapText="1"/>
    </xf>
    <xf numFmtId="0" fontId="0" fillId="7" borderId="0" xfId="0" applyFill="1" applyAlignment="1" applyProtection="1">
      <alignment vertical="center"/>
      <protection locked="0"/>
    </xf>
    <xf numFmtId="168" fontId="4" fillId="7" borderId="0" xfId="27" applyNumberFormat="1" applyFont="1" applyFill="1" applyBorder="1" applyAlignment="1" applyProtection="1">
      <alignment vertical="center"/>
      <protection locked="0"/>
    </xf>
    <xf numFmtId="0" fontId="0" fillId="7" borderId="0" xfId="0" applyFont="1" applyFill="1" applyBorder="1" applyAlignment="1" applyProtection="1">
      <alignment horizontal="center" vertical="center"/>
      <protection locked="0"/>
    </xf>
    <xf numFmtId="168" fontId="4" fillId="0" borderId="0" xfId="27" applyNumberFormat="1" applyFont="1" applyAlignment="1" applyProtection="1">
      <alignment vertical="center"/>
      <protection locked="0"/>
    </xf>
    <xf numFmtId="0" fontId="3" fillId="8" borderId="11" xfId="28" applyFill="1" applyBorder="1" applyAlignment="1" applyProtection="1">
      <alignment horizontal="center" vertical="center" wrapText="1"/>
    </xf>
    <xf numFmtId="0" fontId="3" fillId="8" borderId="10" xfId="28" applyFill="1" applyBorder="1" applyAlignment="1" applyProtection="1">
      <alignment horizontal="center" vertical="center"/>
    </xf>
    <xf numFmtId="0" fontId="3" fillId="8" borderId="10" xfId="28" applyFill="1" applyBorder="1" applyAlignment="1" applyProtection="1">
      <alignment horizontal="center" vertical="center" wrapText="1"/>
    </xf>
    <xf numFmtId="0" fontId="3" fillId="8" borderId="10" xfId="28" applyFill="1" applyBorder="1" applyProtection="1">
      <alignment horizontal="center" vertical="center"/>
    </xf>
    <xf numFmtId="0" fontId="0" fillId="0" borderId="14" xfId="0" applyFont="1" applyBorder="1" applyAlignment="1" applyProtection="1">
      <alignment horizontal="center" vertical="center"/>
      <protection locked="0"/>
    </xf>
    <xf numFmtId="166" fontId="4" fillId="7" borderId="1" xfId="29" applyNumberFormat="1" applyFont="1" applyFill="1" applyBorder="1" applyAlignment="1" applyProtection="1">
      <alignment horizontal="center" vertical="center" wrapText="1"/>
      <protection locked="0"/>
    </xf>
    <xf numFmtId="0" fontId="0" fillId="0" borderId="12" xfId="0"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0" fillId="7" borderId="1" xfId="0" applyFont="1" applyFill="1" applyBorder="1" applyAlignment="1" applyProtection="1">
      <alignment horizontal="center" vertical="center"/>
      <protection locked="0"/>
    </xf>
    <xf numFmtId="0" fontId="0" fillId="7" borderId="1" xfId="0" applyFont="1" applyFill="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11" fillId="0" borderId="13" xfId="0" applyFont="1" applyBorder="1" applyAlignment="1">
      <alignment horizontal="center" vertical="center"/>
    </xf>
    <xf numFmtId="0" fontId="11" fillId="0" borderId="13" xfId="39" applyFont="1" applyBorder="1" applyAlignment="1" applyProtection="1">
      <alignment horizontal="center" vertical="center"/>
      <protection locked="0"/>
    </xf>
    <xf numFmtId="49" fontId="4" fillId="7" borderId="1" xfId="13" applyFont="1" applyFill="1" applyBorder="1" applyAlignment="1" applyProtection="1">
      <alignment horizontal="center" vertical="center" wrapText="1"/>
      <protection locked="0"/>
    </xf>
    <xf numFmtId="0" fontId="0" fillId="7" borderId="1" xfId="0"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49" fontId="4" fillId="7" borderId="16" xfId="13" applyFont="1" applyFill="1" applyBorder="1" applyAlignment="1" applyProtection="1">
      <alignment horizontal="center" vertical="center" wrapText="1"/>
      <protection locked="0"/>
    </xf>
    <xf numFmtId="0" fontId="0" fillId="7" borderId="16"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0" fillId="7" borderId="15" xfId="0" applyFill="1" applyBorder="1" applyAlignment="1" applyProtection="1">
      <alignment horizontal="center" vertical="center"/>
      <protection locked="0"/>
    </xf>
    <xf numFmtId="0" fontId="0" fillId="7" borderId="15" xfId="0" applyFill="1" applyBorder="1" applyAlignment="1" applyProtection="1">
      <alignment horizontal="center" vertical="center" wrapText="1"/>
      <protection locked="0"/>
    </xf>
    <xf numFmtId="0" fontId="0" fillId="7" borderId="1" xfId="0"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0" fontId="11" fillId="7" borderId="13" xfId="0" applyFont="1" applyFill="1" applyBorder="1" applyAlignment="1">
      <alignment horizontal="center" vertical="center"/>
    </xf>
    <xf numFmtId="0" fontId="0" fillId="0" borderId="14" xfId="0" applyFont="1" applyBorder="1" applyAlignment="1" applyProtection="1">
      <alignment horizontal="center" vertical="center" wrapText="1"/>
      <protection locked="0"/>
    </xf>
    <xf numFmtId="49" fontId="11" fillId="7" borderId="13" xfId="39" applyNumberFormat="1" applyFont="1" applyFill="1" applyBorder="1" applyAlignment="1" applyProtection="1">
      <alignment horizontal="center" vertical="center" wrapText="1"/>
      <protection locked="0"/>
    </xf>
    <xf numFmtId="0" fontId="14" fillId="7" borderId="1" xfId="0" applyFont="1" applyFill="1" applyBorder="1" applyAlignment="1">
      <alignment horizontal="center" vertical="center" wrapText="1"/>
    </xf>
    <xf numFmtId="166" fontId="0" fillId="7" borderId="1" xfId="29" applyNumberFormat="1"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0" fillId="7" borderId="18" xfId="0" applyFill="1" applyBorder="1" applyAlignment="1" applyProtection="1">
      <alignment horizontal="center" vertical="center" wrapText="1"/>
      <protection locked="0"/>
    </xf>
    <xf numFmtId="0" fontId="5" fillId="7" borderId="16" xfId="0" applyFont="1" applyFill="1" applyBorder="1" applyAlignment="1" applyProtection="1">
      <alignment horizontal="center" vertical="center" wrapText="1"/>
      <protection locked="0"/>
    </xf>
    <xf numFmtId="166" fontId="4" fillId="7" borderId="16" xfId="29" applyNumberFormat="1" applyFont="1"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14" fillId="7" borderId="16" xfId="0" applyFont="1" applyFill="1" applyBorder="1" applyAlignment="1">
      <alignment horizontal="center" vertical="center" wrapText="1"/>
    </xf>
    <xf numFmtId="49" fontId="11" fillId="7" borderId="17" xfId="39" applyNumberFormat="1" applyFont="1" applyFill="1" applyBorder="1" applyAlignment="1" applyProtection="1">
      <alignment horizontal="center" vertical="center" wrapText="1"/>
      <protection locked="0"/>
    </xf>
    <xf numFmtId="166" fontId="0" fillId="7" borderId="16" xfId="29" applyNumberFormat="1" applyFont="1" applyFill="1" applyBorder="1" applyAlignment="1" applyProtection="1">
      <alignment horizontal="center" vertical="center" wrapText="1"/>
      <protection locked="0"/>
    </xf>
    <xf numFmtId="0" fontId="9" fillId="0" borderId="1" xfId="39" applyBorder="1" applyAlignment="1" applyProtection="1">
      <alignment horizontal="center" vertical="center"/>
      <protection locked="0"/>
    </xf>
    <xf numFmtId="166" fontId="4" fillId="10" borderId="1" xfId="29" applyNumberFormat="1" applyFont="1" applyFill="1" applyBorder="1" applyAlignment="1" applyProtection="1">
      <alignment horizontal="center" vertical="center" wrapText="1"/>
      <protection locked="0"/>
    </xf>
    <xf numFmtId="0" fontId="18" fillId="7" borderId="1" xfId="0" applyFont="1" applyFill="1" applyBorder="1" applyAlignment="1" applyProtection="1">
      <alignment horizontal="center" vertical="center"/>
      <protection locked="0"/>
    </xf>
    <xf numFmtId="166" fontId="14" fillId="7" borderId="1" xfId="29" applyNumberFormat="1"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wrapText="1"/>
    </xf>
    <xf numFmtId="0" fontId="5" fillId="0" borderId="16" xfId="0" applyFont="1" applyFill="1" applyBorder="1" applyAlignment="1" applyProtection="1">
      <alignment horizontal="center" vertical="center" wrapText="1"/>
      <protection locked="0"/>
    </xf>
    <xf numFmtId="0" fontId="6" fillId="8" borderId="2"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cellXfs>
  <cellStyles count="6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33" xr:uid="{00000000-0005-0000-0000-000007000000}"/>
    <cellStyle name="Comma 10" xfId="54" xr:uid="{00000000-0005-0000-0000-000008000000}"/>
    <cellStyle name="Comma 11" xfId="57" xr:uid="{00000000-0005-0000-0000-000009000000}"/>
    <cellStyle name="Comma 12" xfId="58" xr:uid="{00000000-0005-0000-0000-00000A000000}"/>
    <cellStyle name="Comma 13" xfId="59" xr:uid="{00000000-0005-0000-0000-00000B000000}"/>
    <cellStyle name="Comma 2" xfId="32" xr:uid="{00000000-0005-0000-0000-00000C000000}"/>
    <cellStyle name="Comma 3" xfId="40" xr:uid="{00000000-0005-0000-0000-00000D000000}"/>
    <cellStyle name="Comma 4" xfId="49" xr:uid="{00000000-0005-0000-0000-00000E000000}"/>
    <cellStyle name="Comma 5" xfId="45" xr:uid="{00000000-0005-0000-0000-00000F000000}"/>
    <cellStyle name="Comma 6" xfId="47" xr:uid="{00000000-0005-0000-0000-000010000000}"/>
    <cellStyle name="Comma 7" xfId="42" xr:uid="{00000000-0005-0000-0000-000011000000}"/>
    <cellStyle name="Comma 8" xfId="52" xr:uid="{00000000-0005-0000-0000-000012000000}"/>
    <cellStyle name="Comma 9" xfId="53" xr:uid="{00000000-0005-0000-0000-000013000000}"/>
    <cellStyle name="Currency" xfId="2" xr:uid="{00000000-0005-0000-0000-000014000000}"/>
    <cellStyle name="Currency [0]" xfId="3" xr:uid="{00000000-0005-0000-0000-000015000000}"/>
    <cellStyle name="Currency [0] 2" xfId="34" xr:uid="{00000000-0005-0000-0000-000016000000}"/>
    <cellStyle name="Currency 2" xfId="29" xr:uid="{00000000-0005-0000-0000-000017000000}"/>
    <cellStyle name="DateStyle" xfId="17" xr:uid="{00000000-0005-0000-0000-000018000000}"/>
    <cellStyle name="DateTimeStyle" xfId="18" xr:uid="{00000000-0005-0000-0000-000019000000}"/>
    <cellStyle name="Decimal" xfId="20" xr:uid="{00000000-0005-0000-0000-00001A000000}"/>
    <cellStyle name="DecimalWithBorder" xfId="24" xr:uid="{00000000-0005-0000-0000-00001B000000}"/>
    <cellStyle name="EuroCurrency" xfId="16" xr:uid="{00000000-0005-0000-0000-00001C000000}"/>
    <cellStyle name="EuroCurrencyWithBorder" xfId="22" xr:uid="{00000000-0005-0000-0000-00001D000000}"/>
    <cellStyle name="HeaderStyle" xfId="7" xr:uid="{00000000-0005-0000-0000-00001E000000}"/>
    <cellStyle name="HeaderStyle 2" xfId="28" xr:uid="{00000000-0005-0000-0000-00001F000000}"/>
    <cellStyle name="HeaderSubTop" xfId="11" xr:uid="{00000000-0005-0000-0000-000020000000}"/>
    <cellStyle name="HeaderSubTopNoBold" xfId="12" xr:uid="{00000000-0005-0000-0000-000021000000}"/>
    <cellStyle name="HeaderTopBuyer" xfId="8" xr:uid="{00000000-0005-0000-0000-000022000000}"/>
    <cellStyle name="HeaderTopStyle" xfId="9" xr:uid="{00000000-0005-0000-0000-000023000000}"/>
    <cellStyle name="HeaderTopStyleAlignRight" xfId="10" xr:uid="{00000000-0005-0000-0000-000024000000}"/>
    <cellStyle name="Hipervínculo" xfId="39" builtinId="8"/>
    <cellStyle name="MainTitle" xfId="6" xr:uid="{00000000-0005-0000-0000-000026000000}"/>
    <cellStyle name="Moneda [0] 2" xfId="26" xr:uid="{00000000-0005-0000-0000-000028000000}"/>
    <cellStyle name="Moneda [0] 3" xfId="43" xr:uid="{00000000-0005-0000-0000-000029000000}"/>
    <cellStyle name="Moneda [0] 4" xfId="44" xr:uid="{00000000-0005-0000-0000-00002A000000}"/>
    <cellStyle name="Moneda 10" xfId="55" xr:uid="{00000000-0005-0000-0000-00002B000000}"/>
    <cellStyle name="Moneda 11" xfId="36" xr:uid="{00000000-0005-0000-0000-00002C000000}"/>
    <cellStyle name="Moneda 12" xfId="51" xr:uid="{00000000-0005-0000-0000-00002D000000}"/>
    <cellStyle name="Moneda 13" xfId="30" xr:uid="{00000000-0005-0000-0000-00002E000000}"/>
    <cellStyle name="Moneda 14" xfId="56" xr:uid="{00000000-0005-0000-0000-00002F000000}"/>
    <cellStyle name="Moneda 2" xfId="27" xr:uid="{00000000-0005-0000-0000-000030000000}"/>
    <cellStyle name="Moneda 3" xfId="41" xr:uid="{00000000-0005-0000-0000-000031000000}"/>
    <cellStyle name="Moneda 4" xfId="31" xr:uid="{00000000-0005-0000-0000-000032000000}"/>
    <cellStyle name="Moneda 5" xfId="37" xr:uid="{00000000-0005-0000-0000-000033000000}"/>
    <cellStyle name="Moneda 6" xfId="48" xr:uid="{00000000-0005-0000-0000-000034000000}"/>
    <cellStyle name="Moneda 7" xfId="38" xr:uid="{00000000-0005-0000-0000-000035000000}"/>
    <cellStyle name="Moneda 8" xfId="50" xr:uid="{00000000-0005-0000-0000-000036000000}"/>
    <cellStyle name="Moneda 9" xfId="35" xr:uid="{00000000-0005-0000-0000-000037000000}"/>
    <cellStyle name="Normal" xfId="0" builtinId="0"/>
    <cellStyle name="Normal 2" xfId="46" xr:uid="{00000000-0005-0000-0000-000039000000}"/>
    <cellStyle name="Normal 3" xfId="60" xr:uid="{00000000-0005-0000-0000-00003A000000}"/>
    <cellStyle name="Numeric" xfId="19" xr:uid="{00000000-0005-0000-0000-00003B000000}"/>
    <cellStyle name="NumericWithBorder" xfId="23" xr:uid="{00000000-0005-0000-0000-00003C000000}"/>
    <cellStyle name="Percent" xfId="1" xr:uid="{00000000-0005-0000-0000-00003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793750</xdr:colOff>
      <xdr:row>1</xdr:row>
      <xdr:rowOff>97868</xdr:rowOff>
    </xdr:from>
    <xdr:to>
      <xdr:col>2</xdr:col>
      <xdr:colOff>1623386</xdr:colOff>
      <xdr:row>1</xdr:row>
      <xdr:rowOff>694763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179" y="267957"/>
          <a:ext cx="2405796" cy="596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lider.biomedico.administrativo@subredsur.gov.co" TargetMode="External"/><Relationship Id="rId18" Type="http://schemas.openxmlformats.org/officeDocument/2006/relationships/hyperlink" Target="mailto:lider.biomedico.administrativo@subredsur.gov.co" TargetMode="External"/><Relationship Id="rId26" Type="http://schemas.openxmlformats.org/officeDocument/2006/relationships/hyperlink" Target="mailto:lider.biomedico.administrativo@subredsur.gov.co" TargetMode="External"/><Relationship Id="rId39" Type="http://schemas.openxmlformats.org/officeDocument/2006/relationships/hyperlink" Target="mailto:referentes.mantenimiento@subredsur.gov.co" TargetMode="External"/><Relationship Id="rId21" Type="http://schemas.openxmlformats.org/officeDocument/2006/relationships/hyperlink" Target="mailto:lider.biomedico.administrativo@subredsur.gov.co" TargetMode="External"/><Relationship Id="rId34" Type="http://schemas.openxmlformats.org/officeDocument/2006/relationships/hyperlink" Target="mailto:lider.biomedico.administrativ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participacionsocial@subredsur.gov.co" TargetMode="External"/><Relationship Id="rId50" Type="http://schemas.openxmlformats.org/officeDocument/2006/relationships/vmlDrawing" Target="../drawings/vmlDrawing1.vml"/><Relationship Id="rId7" Type="http://schemas.openxmlformats.org/officeDocument/2006/relationships/hyperlink" Target="mailto:medicoquirurgicos@subredsur.gov.co" TargetMode="External"/><Relationship Id="rId2" Type="http://schemas.openxmlformats.org/officeDocument/2006/relationships/hyperlink" Target="mailto:dir.financiera@subredsur.gov.co" TargetMode="External"/><Relationship Id="rId16" Type="http://schemas.openxmlformats.org/officeDocument/2006/relationships/hyperlink" Target="mailto:lider.biomedico.administrativo@subredsur.gov.co" TargetMode="External"/><Relationship Id="rId29" Type="http://schemas.openxmlformats.org/officeDocument/2006/relationships/hyperlink" Target="mailto:lider.biomedico.administrativo@subredsur.gov.co" TargetMode="External"/><Relationship Id="rId11" Type="http://schemas.openxmlformats.org/officeDocument/2006/relationships/hyperlink" Target="mailto:responsabilidad.social@subredsur.gov.co" TargetMode="External"/><Relationship Id="rId24" Type="http://schemas.openxmlformats.org/officeDocument/2006/relationships/hyperlink" Target="mailto:lider.biomedico.administrativo@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referentes.mantenimiento@subredsur.gov.co" TargetMode="External"/><Relationship Id="rId40" Type="http://schemas.openxmlformats.org/officeDocument/2006/relationships/hyperlink" Target="mailto:referentes.mantenimiento@subredsur.gov.co" TargetMode="External"/><Relationship Id="rId45" Type="http://schemas.openxmlformats.org/officeDocument/2006/relationships/hyperlink" Target="mailto:dir.financiera@subredsur.gov.co" TargetMode="External"/><Relationship Id="rId5" Type="http://schemas.openxmlformats.org/officeDocument/2006/relationships/hyperlink" Target="mailto:supervision.recursosfisicos@subredsur.gov.co" TargetMode="External"/><Relationship Id="rId15" Type="http://schemas.openxmlformats.org/officeDocument/2006/relationships/hyperlink" Target="mailto:lider.biomedico.administrativo@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49" Type="http://schemas.openxmlformats.org/officeDocument/2006/relationships/drawing" Target="../drawings/drawing1.xml"/><Relationship Id="rId10" Type="http://schemas.openxmlformats.org/officeDocument/2006/relationships/hyperlink" Target="mailto:medicoquirurgicos@subredsur.gov.co" TargetMode="External"/><Relationship Id="rId19" Type="http://schemas.openxmlformats.org/officeDocument/2006/relationships/hyperlink" Target="mailto:lider.biomedico.administrativo@subredsur.gov.co" TargetMode="External"/><Relationship Id="rId31" Type="http://schemas.openxmlformats.org/officeDocument/2006/relationships/hyperlink" Target="mailto:lider.biomedico.administrativo@subredsur.gov.co" TargetMode="External"/><Relationship Id="rId44" Type="http://schemas.openxmlformats.org/officeDocument/2006/relationships/hyperlink" Target="mailto:jefe.sistemastics@subredsur.gov.co" TargetMode="External"/><Relationship Id="rId4" Type="http://schemas.openxmlformats.org/officeDocument/2006/relationships/hyperlink" Target="mailto:gestionsuministros@subredsur.gov.co" TargetMode="External"/><Relationship Id="rId9" Type="http://schemas.openxmlformats.org/officeDocument/2006/relationships/hyperlink" Target="mailto:medicoquirurgicos@subredsur.gov.co" TargetMode="External"/><Relationship Id="rId14" Type="http://schemas.openxmlformats.org/officeDocument/2006/relationships/hyperlink" Target="mailto:lider.biomedico.administrativo@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printerSettings" Target="../printerSettings/printerSettings1.bin"/><Relationship Id="rId8" Type="http://schemas.openxmlformats.org/officeDocument/2006/relationships/hyperlink" Target="mailto:medicoquirurgicos@subredsur.gov.co" TargetMode="External"/><Relationship Id="rId51" Type="http://schemas.openxmlformats.org/officeDocument/2006/relationships/comments" Target="../comments1.xml"/><Relationship Id="rId3" Type="http://schemas.openxmlformats.org/officeDocument/2006/relationships/hyperlink" Target="mailto:gestionsuministros@subredsur.gov.co" TargetMode="External"/><Relationship Id="rId12" Type="http://schemas.openxmlformats.org/officeDocument/2006/relationships/hyperlink" Target="mailto:lider.biomedico.administrativo@subredsur.gov.co" TargetMode="External"/><Relationship Id="rId17" Type="http://schemas.openxmlformats.org/officeDocument/2006/relationships/hyperlink" Target="mailto:lider.biomedico.administrativo@subredsur.gov.co" TargetMode="External"/><Relationship Id="rId25"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medicoquirurgicos@subredsur.gov.co" TargetMode="External"/><Relationship Id="rId46" Type="http://schemas.openxmlformats.org/officeDocument/2006/relationships/hyperlink" Target="mailto:dir.financiera@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dir.talentohumano@subredsur.gov.co" TargetMode="External"/><Relationship Id="rId1" Type="http://schemas.openxmlformats.org/officeDocument/2006/relationships/hyperlink" Target="mailto:dir.financiera@subredsur.gov.co" TargetMode="External"/><Relationship Id="rId6" Type="http://schemas.openxmlformats.org/officeDocument/2006/relationships/hyperlink" Target="mailto:supervision.recursosfisicos@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589"/>
  <sheetViews>
    <sheetView tabSelected="1" topLeftCell="A76" zoomScale="84" zoomScaleNormal="84" workbookViewId="0">
      <selection activeCell="C80" sqref="C80"/>
    </sheetView>
  </sheetViews>
  <sheetFormatPr baseColWidth="10" defaultColWidth="9.140625" defaultRowHeight="12.75" x14ac:dyDescent="0.2"/>
  <cols>
    <col min="1" max="1" width="2.7109375" style="5" customWidth="1"/>
    <col min="2" max="2" width="23.5703125" style="6" customWidth="1"/>
    <col min="3" max="3" width="69.85546875" style="7" customWidth="1"/>
    <col min="4" max="4" width="24.5703125" style="4" customWidth="1"/>
    <col min="5" max="5" width="25.140625" style="4" customWidth="1"/>
    <col min="6" max="6" width="25.5703125" style="8" customWidth="1"/>
    <col min="7" max="7" width="30.28515625" style="4" customWidth="1"/>
    <col min="8" max="8" width="26.42578125" style="4" customWidth="1"/>
    <col min="9" max="9" width="32.28515625" style="4" customWidth="1"/>
    <col min="10" max="10" width="26.5703125" style="23" customWidth="1"/>
    <col min="11" max="11" width="29.140625" style="10" customWidth="1"/>
    <col min="12" max="12" width="27.28515625" style="4" customWidth="1"/>
    <col min="13" max="13" width="28.85546875" style="4" customWidth="1"/>
    <col min="14" max="14" width="30" style="4" customWidth="1"/>
    <col min="15" max="15" width="18" style="4" customWidth="1"/>
    <col min="16" max="16" width="30.7109375" style="4" customWidth="1"/>
    <col min="17" max="17" width="29.42578125" style="4" customWidth="1"/>
    <col min="18" max="18" width="42.85546875" style="12" customWidth="1"/>
    <col min="19" max="19" width="18.28515625" customWidth="1"/>
  </cols>
  <sheetData>
    <row r="1" spans="1:27" ht="13.5" thickBot="1" x14ac:dyDescent="0.25">
      <c r="J1" s="9"/>
      <c r="P1" s="11"/>
    </row>
    <row r="2" spans="1:27" ht="60" customHeight="1" thickBot="1" x14ac:dyDescent="0.25">
      <c r="A2" s="13"/>
      <c r="B2" s="68" t="s">
        <v>107789</v>
      </c>
      <c r="C2" s="69"/>
      <c r="D2" s="69"/>
      <c r="E2" s="69"/>
      <c r="F2" s="70"/>
      <c r="G2" s="69"/>
      <c r="H2" s="69"/>
      <c r="I2" s="69"/>
      <c r="J2" s="68"/>
      <c r="K2" s="70"/>
      <c r="L2" s="69"/>
      <c r="M2" s="69"/>
      <c r="N2" s="69"/>
      <c r="O2" s="69"/>
      <c r="P2" s="68"/>
      <c r="Q2" s="69"/>
      <c r="R2" s="69"/>
    </row>
    <row r="3" spans="1:27" ht="12.75" customHeight="1" x14ac:dyDescent="0.2">
      <c r="A3" s="14"/>
      <c r="B3" s="71" t="s">
        <v>107786</v>
      </c>
      <c r="C3" s="72"/>
      <c r="D3" s="72"/>
      <c r="E3" s="72"/>
      <c r="F3" s="73"/>
      <c r="G3" s="72"/>
      <c r="H3" s="72"/>
      <c r="I3" s="72"/>
      <c r="J3" s="71"/>
      <c r="K3" s="73"/>
      <c r="L3" s="72"/>
      <c r="M3" s="72"/>
      <c r="N3" s="72"/>
      <c r="O3" s="72"/>
      <c r="P3" s="71"/>
      <c r="Q3" s="72"/>
      <c r="R3" s="72"/>
    </row>
    <row r="4" spans="1:27" x14ac:dyDescent="0.2">
      <c r="A4" s="15"/>
      <c r="B4" s="74"/>
      <c r="C4" s="75"/>
      <c r="D4" s="75"/>
      <c r="E4" s="75"/>
      <c r="F4" s="76"/>
      <c r="G4" s="75"/>
      <c r="H4" s="75"/>
      <c r="I4" s="75"/>
      <c r="J4" s="74"/>
      <c r="K4" s="76"/>
      <c r="L4" s="75"/>
      <c r="M4" s="75"/>
      <c r="N4" s="75"/>
      <c r="O4" s="75"/>
      <c r="P4" s="74"/>
      <c r="Q4" s="75"/>
      <c r="R4" s="75"/>
    </row>
    <row r="5" spans="1:27" ht="15" customHeight="1" thickBot="1" x14ac:dyDescent="0.25">
      <c r="A5" s="15"/>
      <c r="B5" s="74"/>
      <c r="C5" s="75"/>
      <c r="D5" s="75"/>
      <c r="E5" s="75"/>
      <c r="F5" s="76"/>
      <c r="G5" s="75"/>
      <c r="H5" s="75"/>
      <c r="I5" s="75"/>
      <c r="J5" s="74"/>
      <c r="K5" s="76"/>
      <c r="L5" s="75"/>
      <c r="M5" s="75"/>
      <c r="N5" s="75"/>
      <c r="O5" s="75"/>
      <c r="P5" s="74"/>
      <c r="Q5" s="75"/>
      <c r="R5" s="75"/>
    </row>
    <row r="6" spans="1:27" ht="42.75" customHeight="1" x14ac:dyDescent="0.2">
      <c r="A6" s="16"/>
      <c r="B6" s="24" t="s">
        <v>107776</v>
      </c>
      <c r="C6" s="25" t="s">
        <v>107777</v>
      </c>
      <c r="D6" s="26" t="s">
        <v>107778</v>
      </c>
      <c r="E6" s="26" t="s">
        <v>107779</v>
      </c>
      <c r="F6" s="26" t="s">
        <v>107787</v>
      </c>
      <c r="G6" s="26" t="s">
        <v>107788</v>
      </c>
      <c r="H6" s="26" t="s">
        <v>4</v>
      </c>
      <c r="I6" s="26" t="s">
        <v>39</v>
      </c>
      <c r="J6" s="17" t="s">
        <v>107780</v>
      </c>
      <c r="K6" s="17" t="s">
        <v>107781</v>
      </c>
      <c r="L6" s="26" t="s">
        <v>206</v>
      </c>
      <c r="M6" s="26" t="s">
        <v>94</v>
      </c>
      <c r="N6" s="26" t="s">
        <v>107782</v>
      </c>
      <c r="O6" s="26" t="s">
        <v>3</v>
      </c>
      <c r="P6" s="26" t="s">
        <v>107783</v>
      </c>
      <c r="Q6" s="27" t="s">
        <v>107784</v>
      </c>
      <c r="R6" s="17" t="s">
        <v>107785</v>
      </c>
    </row>
    <row r="7" spans="1:27" s="19" customFormat="1" ht="38.25" x14ac:dyDescent="0.2">
      <c r="A7" s="5"/>
      <c r="B7" s="28" t="s">
        <v>107793</v>
      </c>
      <c r="C7" s="47" t="s">
        <v>107795</v>
      </c>
      <c r="D7" s="30">
        <v>2</v>
      </c>
      <c r="E7" s="31">
        <v>3</v>
      </c>
      <c r="F7" s="32">
        <v>9</v>
      </c>
      <c r="G7" s="33">
        <v>1</v>
      </c>
      <c r="H7" s="37" t="s">
        <v>120</v>
      </c>
      <c r="I7" s="37" t="s">
        <v>211</v>
      </c>
      <c r="J7" s="29">
        <v>100000000</v>
      </c>
      <c r="K7" s="29">
        <v>100000000</v>
      </c>
      <c r="L7" s="37">
        <v>0</v>
      </c>
      <c r="M7" s="38">
        <v>0</v>
      </c>
      <c r="N7" s="37" t="s">
        <v>107792</v>
      </c>
      <c r="O7" s="37" t="s">
        <v>15</v>
      </c>
      <c r="P7" s="39" t="s">
        <v>107796</v>
      </c>
      <c r="Q7" s="34">
        <v>3107543877</v>
      </c>
      <c r="R7" s="35" t="s">
        <v>107791</v>
      </c>
      <c r="S7"/>
      <c r="T7"/>
      <c r="U7"/>
      <c r="V7"/>
      <c r="W7"/>
      <c r="X7"/>
      <c r="Y7"/>
      <c r="Z7"/>
      <c r="AA7"/>
    </row>
    <row r="8" spans="1:27" s="19" customFormat="1" ht="38.25" x14ac:dyDescent="0.2">
      <c r="A8" s="5"/>
      <c r="B8" s="28" t="s">
        <v>107794</v>
      </c>
      <c r="C8" s="47" t="s">
        <v>107790</v>
      </c>
      <c r="D8" s="30">
        <v>2</v>
      </c>
      <c r="E8" s="31">
        <v>3</v>
      </c>
      <c r="F8" s="32">
        <v>10</v>
      </c>
      <c r="G8" s="33">
        <v>1</v>
      </c>
      <c r="H8" s="37" t="s">
        <v>120</v>
      </c>
      <c r="I8" s="37" t="s">
        <v>211</v>
      </c>
      <c r="J8" s="29">
        <v>100000000</v>
      </c>
      <c r="K8" s="29">
        <v>100000000</v>
      </c>
      <c r="L8" s="37">
        <v>0</v>
      </c>
      <c r="M8" s="38">
        <v>0</v>
      </c>
      <c r="N8" s="37" t="s">
        <v>107792</v>
      </c>
      <c r="O8" s="37" t="s">
        <v>15</v>
      </c>
      <c r="P8" s="39" t="s">
        <v>107796</v>
      </c>
      <c r="Q8" s="34">
        <v>3107543877</v>
      </c>
      <c r="R8" s="36" t="s">
        <v>107791</v>
      </c>
      <c r="S8"/>
      <c r="T8"/>
      <c r="U8"/>
      <c r="V8"/>
      <c r="W8"/>
      <c r="X8"/>
      <c r="Y8"/>
      <c r="Z8"/>
      <c r="AA8"/>
    </row>
    <row r="9" spans="1:27" s="19" customFormat="1" ht="51" x14ac:dyDescent="0.2">
      <c r="A9" s="5"/>
      <c r="B9" s="28" t="s">
        <v>107793</v>
      </c>
      <c r="C9" s="47" t="s">
        <v>107797</v>
      </c>
      <c r="D9" s="30">
        <v>2</v>
      </c>
      <c r="E9" s="34">
        <v>3</v>
      </c>
      <c r="F9" s="33">
        <v>4</v>
      </c>
      <c r="G9" s="33">
        <v>1</v>
      </c>
      <c r="H9" s="37" t="s">
        <v>120</v>
      </c>
      <c r="I9" s="37" t="s">
        <v>211</v>
      </c>
      <c r="J9" s="29">
        <v>50000000</v>
      </c>
      <c r="K9" s="29">
        <v>50000000</v>
      </c>
      <c r="L9" s="37">
        <v>0</v>
      </c>
      <c r="M9" s="38">
        <v>0</v>
      </c>
      <c r="N9" s="37" t="s">
        <v>107792</v>
      </c>
      <c r="O9" s="37" t="s">
        <v>15</v>
      </c>
      <c r="P9" s="39" t="s">
        <v>107798</v>
      </c>
      <c r="Q9" s="34">
        <v>3118269501</v>
      </c>
      <c r="R9" s="36" t="s">
        <v>107799</v>
      </c>
      <c r="S9"/>
      <c r="T9"/>
      <c r="U9"/>
      <c r="V9"/>
      <c r="W9"/>
      <c r="X9"/>
      <c r="Y9"/>
      <c r="Z9"/>
      <c r="AA9"/>
    </row>
    <row r="10" spans="1:27" s="19" customFormat="1" ht="51" x14ac:dyDescent="0.2">
      <c r="A10" s="5"/>
      <c r="B10" s="28" t="s">
        <v>107801</v>
      </c>
      <c r="C10" s="47" t="s">
        <v>107800</v>
      </c>
      <c r="D10" s="30">
        <v>3</v>
      </c>
      <c r="E10" s="34">
        <v>5</v>
      </c>
      <c r="F10" s="33">
        <v>2</v>
      </c>
      <c r="G10" s="33">
        <v>1</v>
      </c>
      <c r="H10" s="37" t="s">
        <v>120</v>
      </c>
      <c r="I10" s="37" t="s">
        <v>211</v>
      </c>
      <c r="J10" s="29">
        <v>30000000</v>
      </c>
      <c r="K10" s="29">
        <v>30000000</v>
      </c>
      <c r="L10" s="37">
        <v>0</v>
      </c>
      <c r="M10" s="38">
        <v>0</v>
      </c>
      <c r="N10" s="37" t="s">
        <v>107792</v>
      </c>
      <c r="O10" s="37" t="s">
        <v>15</v>
      </c>
      <c r="P10" s="39" t="s">
        <v>107798</v>
      </c>
      <c r="Q10" s="34">
        <v>3118269501</v>
      </c>
      <c r="R10" s="36" t="s">
        <v>107799</v>
      </c>
      <c r="S10"/>
      <c r="T10"/>
      <c r="U10"/>
      <c r="V10"/>
      <c r="W10"/>
      <c r="X10"/>
      <c r="Y10"/>
      <c r="Z10"/>
      <c r="AA10"/>
    </row>
    <row r="11" spans="1:27" s="19" customFormat="1" ht="89.25" x14ac:dyDescent="0.2">
      <c r="A11" s="5"/>
      <c r="B11" s="28" t="s">
        <v>107806</v>
      </c>
      <c r="C11" s="47" t="s">
        <v>107802</v>
      </c>
      <c r="D11" s="30"/>
      <c r="E11" s="34">
        <v>1</v>
      </c>
      <c r="F11" s="33">
        <v>12</v>
      </c>
      <c r="G11" s="33">
        <v>1</v>
      </c>
      <c r="H11" s="37" t="s">
        <v>120</v>
      </c>
      <c r="I11" s="37" t="s">
        <v>211</v>
      </c>
      <c r="J11" s="29">
        <v>13000000</v>
      </c>
      <c r="K11" s="29">
        <v>13000000</v>
      </c>
      <c r="L11" s="37">
        <v>0</v>
      </c>
      <c r="M11" s="38">
        <v>0</v>
      </c>
      <c r="N11" s="37" t="s">
        <v>107792</v>
      </c>
      <c r="O11" s="37" t="s">
        <v>15</v>
      </c>
      <c r="P11" s="39" t="s">
        <v>107803</v>
      </c>
      <c r="Q11" s="34">
        <v>3015818844</v>
      </c>
      <c r="R11" s="36" t="s">
        <v>107804</v>
      </c>
      <c r="S11"/>
      <c r="T11"/>
      <c r="U11"/>
      <c r="V11"/>
      <c r="W11"/>
      <c r="X11"/>
      <c r="Y11"/>
      <c r="Z11"/>
      <c r="AA11"/>
    </row>
    <row r="12" spans="1:27" s="19" customFormat="1" ht="102" x14ac:dyDescent="0.2">
      <c r="A12" s="5"/>
      <c r="B12" s="28" t="s">
        <v>107806</v>
      </c>
      <c r="C12" s="47" t="s">
        <v>107805</v>
      </c>
      <c r="D12" s="30">
        <v>12</v>
      </c>
      <c r="E12" s="34">
        <v>1</v>
      </c>
      <c r="F12" s="33">
        <v>12</v>
      </c>
      <c r="G12" s="33">
        <v>1</v>
      </c>
      <c r="H12" s="37" t="s">
        <v>120</v>
      </c>
      <c r="I12" s="37" t="s">
        <v>211</v>
      </c>
      <c r="J12" s="29">
        <v>13000000</v>
      </c>
      <c r="K12" s="29">
        <v>13000000</v>
      </c>
      <c r="L12" s="37">
        <v>0</v>
      </c>
      <c r="M12" s="38">
        <v>0</v>
      </c>
      <c r="N12" s="37" t="s">
        <v>107792</v>
      </c>
      <c r="O12" s="37" t="s">
        <v>15</v>
      </c>
      <c r="P12" s="39" t="s">
        <v>107803</v>
      </c>
      <c r="Q12" s="34">
        <v>3015818844</v>
      </c>
      <c r="R12" s="36" t="s">
        <v>107804</v>
      </c>
      <c r="S12"/>
      <c r="T12"/>
      <c r="U12"/>
      <c r="V12"/>
      <c r="W12"/>
      <c r="X12"/>
      <c r="Y12"/>
      <c r="Z12"/>
      <c r="AA12"/>
    </row>
    <row r="13" spans="1:27" s="19" customFormat="1" ht="72" customHeight="1" x14ac:dyDescent="0.2">
      <c r="A13" s="5"/>
      <c r="B13" s="28" t="s">
        <v>107927</v>
      </c>
      <c r="C13" s="47" t="s">
        <v>107928</v>
      </c>
      <c r="D13" s="30">
        <v>1</v>
      </c>
      <c r="E13" s="34">
        <v>1</v>
      </c>
      <c r="F13" s="33">
        <v>6</v>
      </c>
      <c r="G13" s="33">
        <v>1</v>
      </c>
      <c r="H13" s="37" t="s">
        <v>120</v>
      </c>
      <c r="I13" s="37" t="s">
        <v>211</v>
      </c>
      <c r="J13" s="29">
        <v>213111090</v>
      </c>
      <c r="K13" s="29">
        <v>213111090</v>
      </c>
      <c r="L13" s="37">
        <v>0</v>
      </c>
      <c r="M13" s="38">
        <v>0</v>
      </c>
      <c r="N13" s="37" t="s">
        <v>107792</v>
      </c>
      <c r="O13" s="37" t="s">
        <v>15</v>
      </c>
      <c r="P13" s="39" t="s">
        <v>107929</v>
      </c>
      <c r="Q13" s="42">
        <v>3164960058</v>
      </c>
      <c r="R13" s="35" t="s">
        <v>107930</v>
      </c>
      <c r="S13"/>
      <c r="T13"/>
      <c r="U13"/>
      <c r="V13"/>
      <c r="W13"/>
      <c r="X13"/>
      <c r="Y13"/>
      <c r="Z13"/>
      <c r="AA13"/>
    </row>
    <row r="14" spans="1:27" s="19" customFormat="1" ht="59.25" customHeight="1" x14ac:dyDescent="0.2">
      <c r="A14" s="5"/>
      <c r="B14" s="28" t="s">
        <v>107807</v>
      </c>
      <c r="C14" s="47" t="s">
        <v>107808</v>
      </c>
      <c r="D14" s="30">
        <v>2</v>
      </c>
      <c r="E14" s="34">
        <v>3</v>
      </c>
      <c r="F14" s="33">
        <v>3</v>
      </c>
      <c r="G14" s="33">
        <v>1</v>
      </c>
      <c r="H14" s="37" t="s">
        <v>120</v>
      </c>
      <c r="I14" s="37" t="s">
        <v>211</v>
      </c>
      <c r="J14" s="29">
        <v>66000000</v>
      </c>
      <c r="K14" s="29">
        <v>17000000</v>
      </c>
      <c r="L14" s="37">
        <v>0</v>
      </c>
      <c r="M14" s="38">
        <v>0</v>
      </c>
      <c r="N14" s="37" t="s">
        <v>107792</v>
      </c>
      <c r="O14" s="37" t="s">
        <v>15</v>
      </c>
      <c r="P14" s="39" t="s">
        <v>107841</v>
      </c>
      <c r="Q14" s="34">
        <v>3162921353</v>
      </c>
      <c r="R14" s="36" t="s">
        <v>107809</v>
      </c>
      <c r="S14"/>
      <c r="T14"/>
      <c r="U14"/>
      <c r="V14"/>
      <c r="W14"/>
      <c r="X14"/>
      <c r="Y14"/>
      <c r="Z14"/>
      <c r="AA14"/>
    </row>
    <row r="15" spans="1:27" s="19" customFormat="1" ht="51" x14ac:dyDescent="0.2">
      <c r="A15" s="5"/>
      <c r="B15" s="28" t="s">
        <v>107810</v>
      </c>
      <c r="C15" s="47" t="s">
        <v>107811</v>
      </c>
      <c r="D15" s="30">
        <v>3</v>
      </c>
      <c r="E15" s="34">
        <v>4</v>
      </c>
      <c r="F15" s="33">
        <v>3</v>
      </c>
      <c r="G15" s="33">
        <v>1</v>
      </c>
      <c r="H15" s="37" t="s">
        <v>120</v>
      </c>
      <c r="I15" s="37" t="s">
        <v>211</v>
      </c>
      <c r="J15" s="29">
        <v>33000000</v>
      </c>
      <c r="K15" s="29">
        <v>7500000</v>
      </c>
      <c r="L15" s="37">
        <v>0</v>
      </c>
      <c r="M15" s="38">
        <v>0</v>
      </c>
      <c r="N15" s="37" t="s">
        <v>107792</v>
      </c>
      <c r="O15" s="37" t="s">
        <v>15</v>
      </c>
      <c r="P15" s="39" t="s">
        <v>107841</v>
      </c>
      <c r="Q15" s="34">
        <v>3162921353</v>
      </c>
      <c r="R15" s="36" t="s">
        <v>107809</v>
      </c>
      <c r="S15"/>
      <c r="T15"/>
      <c r="U15"/>
      <c r="V15"/>
      <c r="W15"/>
      <c r="X15"/>
      <c r="Y15"/>
      <c r="Z15"/>
      <c r="AA15"/>
    </row>
    <row r="16" spans="1:27" s="19" customFormat="1" ht="39.75" customHeight="1" x14ac:dyDescent="0.2">
      <c r="A16" s="5"/>
      <c r="B16" s="28" t="s">
        <v>107812</v>
      </c>
      <c r="C16" s="47" t="s">
        <v>107813</v>
      </c>
      <c r="D16" s="30">
        <v>3</v>
      </c>
      <c r="E16" s="34">
        <v>4</v>
      </c>
      <c r="F16" s="33">
        <v>3</v>
      </c>
      <c r="G16" s="33">
        <v>1</v>
      </c>
      <c r="H16" s="37" t="s">
        <v>120</v>
      </c>
      <c r="I16" s="37" t="s">
        <v>211</v>
      </c>
      <c r="J16" s="29">
        <v>39000000</v>
      </c>
      <c r="K16" s="29">
        <v>5000000</v>
      </c>
      <c r="L16" s="37">
        <v>0</v>
      </c>
      <c r="M16" s="38">
        <v>0</v>
      </c>
      <c r="N16" s="37" t="s">
        <v>107792</v>
      </c>
      <c r="O16" s="37" t="s">
        <v>15</v>
      </c>
      <c r="P16" s="39" t="s">
        <v>107841</v>
      </c>
      <c r="Q16" s="34">
        <v>3162921353</v>
      </c>
      <c r="R16" s="36" t="s">
        <v>107809</v>
      </c>
      <c r="S16"/>
      <c r="T16"/>
      <c r="U16"/>
      <c r="V16"/>
      <c r="W16"/>
      <c r="X16"/>
      <c r="Y16"/>
      <c r="Z16"/>
      <c r="AA16"/>
    </row>
    <row r="17" spans="1:27" s="19" customFormat="1" ht="51" x14ac:dyDescent="0.2">
      <c r="A17" s="5"/>
      <c r="B17" s="28" t="s">
        <v>107814</v>
      </c>
      <c r="C17" s="47" t="s">
        <v>107815</v>
      </c>
      <c r="D17" s="30">
        <v>1</v>
      </c>
      <c r="E17" s="34">
        <v>1</v>
      </c>
      <c r="F17" s="33">
        <v>5</v>
      </c>
      <c r="G17" s="33">
        <v>1</v>
      </c>
      <c r="H17" s="37" t="s">
        <v>120</v>
      </c>
      <c r="I17" s="37" t="s">
        <v>211</v>
      </c>
      <c r="J17" s="29">
        <f>5*19000000</f>
        <v>95000000</v>
      </c>
      <c r="K17" s="29">
        <v>95000000</v>
      </c>
      <c r="L17" s="37">
        <v>0</v>
      </c>
      <c r="M17" s="38">
        <v>0</v>
      </c>
      <c r="N17" s="37" t="s">
        <v>107792</v>
      </c>
      <c r="O17" s="37" t="s">
        <v>15</v>
      </c>
      <c r="P17" s="39" t="s">
        <v>107841</v>
      </c>
      <c r="Q17" s="34">
        <v>3006589235</v>
      </c>
      <c r="R17" s="36" t="s">
        <v>107816</v>
      </c>
      <c r="S17"/>
      <c r="T17"/>
      <c r="U17"/>
      <c r="V17"/>
      <c r="W17"/>
      <c r="X17"/>
      <c r="Y17"/>
      <c r="Z17"/>
      <c r="AA17"/>
    </row>
    <row r="18" spans="1:27" s="19" customFormat="1" ht="38.25" x14ac:dyDescent="0.2">
      <c r="A18" s="5"/>
      <c r="B18" s="28" t="s">
        <v>107817</v>
      </c>
      <c r="C18" s="47" t="s">
        <v>107818</v>
      </c>
      <c r="D18" s="30">
        <v>2</v>
      </c>
      <c r="E18" s="34">
        <v>3</v>
      </c>
      <c r="F18" s="33">
        <v>3</v>
      </c>
      <c r="G18" s="33">
        <v>1</v>
      </c>
      <c r="H18" s="37" t="s">
        <v>120</v>
      </c>
      <c r="I18" s="37" t="s">
        <v>211</v>
      </c>
      <c r="J18" s="29">
        <f>7000000*3</f>
        <v>21000000</v>
      </c>
      <c r="K18" s="29">
        <v>21000000</v>
      </c>
      <c r="L18" s="37">
        <v>0</v>
      </c>
      <c r="M18" s="38">
        <v>0</v>
      </c>
      <c r="N18" s="37" t="s">
        <v>107792</v>
      </c>
      <c r="O18" s="37" t="s">
        <v>15</v>
      </c>
      <c r="P18" s="39" t="s">
        <v>107841</v>
      </c>
      <c r="Q18" s="34">
        <v>3006589235</v>
      </c>
      <c r="R18" s="36" t="s">
        <v>107816</v>
      </c>
      <c r="S18"/>
      <c r="T18"/>
      <c r="U18"/>
      <c r="V18"/>
      <c r="W18"/>
      <c r="X18"/>
      <c r="Y18"/>
      <c r="Z18"/>
      <c r="AA18"/>
    </row>
    <row r="19" spans="1:27" s="19" customFormat="1" ht="51" x14ac:dyDescent="0.2">
      <c r="A19" s="5"/>
      <c r="B19" s="28" t="s">
        <v>107819</v>
      </c>
      <c r="C19" s="47" t="s">
        <v>107820</v>
      </c>
      <c r="D19" s="30">
        <v>3</v>
      </c>
      <c r="E19" s="34">
        <v>4</v>
      </c>
      <c r="F19" s="33">
        <v>3</v>
      </c>
      <c r="G19" s="33">
        <v>1</v>
      </c>
      <c r="H19" s="37" t="s">
        <v>120</v>
      </c>
      <c r="I19" s="37" t="s">
        <v>211</v>
      </c>
      <c r="J19" s="29">
        <f>1000000*3</f>
        <v>3000000</v>
      </c>
      <c r="K19" s="29">
        <v>3000000</v>
      </c>
      <c r="L19" s="37">
        <v>0</v>
      </c>
      <c r="M19" s="38">
        <v>0</v>
      </c>
      <c r="N19" s="37" t="s">
        <v>107792</v>
      </c>
      <c r="O19" s="37" t="s">
        <v>15</v>
      </c>
      <c r="P19" s="39" t="s">
        <v>107841</v>
      </c>
      <c r="Q19" s="34">
        <v>3006589235</v>
      </c>
      <c r="R19" s="36" t="s">
        <v>107816</v>
      </c>
      <c r="S19"/>
      <c r="T19"/>
      <c r="U19"/>
      <c r="V19"/>
      <c r="W19"/>
      <c r="X19"/>
      <c r="Y19"/>
      <c r="Z19"/>
      <c r="AA19"/>
    </row>
    <row r="20" spans="1:27" s="19" customFormat="1" ht="51" x14ac:dyDescent="0.2">
      <c r="A20" s="5"/>
      <c r="B20" s="28" t="s">
        <v>107821</v>
      </c>
      <c r="C20" s="47" t="s">
        <v>107822</v>
      </c>
      <c r="D20" s="30">
        <v>3</v>
      </c>
      <c r="E20" s="34">
        <v>4</v>
      </c>
      <c r="F20" s="33">
        <v>3</v>
      </c>
      <c r="G20" s="33">
        <v>1</v>
      </c>
      <c r="H20" s="37" t="s">
        <v>120</v>
      </c>
      <c r="I20" s="37" t="s">
        <v>211</v>
      </c>
      <c r="J20" s="29">
        <f>10000000*3</f>
        <v>30000000</v>
      </c>
      <c r="K20" s="29">
        <v>30000000</v>
      </c>
      <c r="L20" s="37">
        <v>0</v>
      </c>
      <c r="M20" s="38">
        <v>0</v>
      </c>
      <c r="N20" s="37" t="s">
        <v>107792</v>
      </c>
      <c r="O20" s="37" t="s">
        <v>15</v>
      </c>
      <c r="P20" s="39" t="s">
        <v>107841</v>
      </c>
      <c r="Q20" s="34">
        <v>3006589235</v>
      </c>
      <c r="R20" s="36" t="s">
        <v>107816</v>
      </c>
      <c r="S20"/>
      <c r="T20"/>
      <c r="U20"/>
      <c r="V20"/>
      <c r="W20"/>
      <c r="X20"/>
      <c r="Y20"/>
      <c r="Z20"/>
      <c r="AA20"/>
    </row>
    <row r="21" spans="1:27" s="19" customFormat="1" ht="51" x14ac:dyDescent="0.2">
      <c r="A21" s="5"/>
      <c r="B21" s="28" t="s">
        <v>107823</v>
      </c>
      <c r="C21" s="47" t="s">
        <v>107824</v>
      </c>
      <c r="D21" s="30">
        <v>3</v>
      </c>
      <c r="E21" s="34">
        <v>4</v>
      </c>
      <c r="F21" s="33">
        <v>3</v>
      </c>
      <c r="G21" s="33">
        <v>1</v>
      </c>
      <c r="H21" s="37" t="s">
        <v>120</v>
      </c>
      <c r="I21" s="37" t="s">
        <v>211</v>
      </c>
      <c r="J21" s="29">
        <f>12000000*3</f>
        <v>36000000</v>
      </c>
      <c r="K21" s="29">
        <v>36000000</v>
      </c>
      <c r="L21" s="37">
        <v>0</v>
      </c>
      <c r="M21" s="38">
        <v>0</v>
      </c>
      <c r="N21" s="37" t="s">
        <v>107792</v>
      </c>
      <c r="O21" s="37" t="s">
        <v>15</v>
      </c>
      <c r="P21" s="39" t="s">
        <v>107841</v>
      </c>
      <c r="Q21" s="34">
        <v>3006589235</v>
      </c>
      <c r="R21" s="36" t="s">
        <v>107816</v>
      </c>
      <c r="S21"/>
      <c r="T21"/>
      <c r="U21"/>
      <c r="V21"/>
      <c r="W21"/>
      <c r="X21"/>
      <c r="Y21"/>
      <c r="Z21"/>
      <c r="AA21"/>
    </row>
    <row r="22" spans="1:27" s="19" customFormat="1" ht="38.25" x14ac:dyDescent="0.2">
      <c r="A22" s="5"/>
      <c r="B22" s="28" t="s">
        <v>107825</v>
      </c>
      <c r="C22" s="66" t="s">
        <v>107826</v>
      </c>
      <c r="D22" s="30">
        <v>1</v>
      </c>
      <c r="E22" s="34">
        <v>2</v>
      </c>
      <c r="F22" s="64">
        <v>3</v>
      </c>
      <c r="G22" s="33">
        <v>1</v>
      </c>
      <c r="H22" s="37" t="s">
        <v>120</v>
      </c>
      <c r="I22" s="37" t="s">
        <v>211</v>
      </c>
      <c r="J22" s="65">
        <v>450000000</v>
      </c>
      <c r="K22" s="29">
        <v>450000000</v>
      </c>
      <c r="L22" s="37">
        <v>0</v>
      </c>
      <c r="M22" s="38">
        <v>0</v>
      </c>
      <c r="N22" s="37" t="s">
        <v>107792</v>
      </c>
      <c r="O22" s="37" t="s">
        <v>15</v>
      </c>
      <c r="P22" s="39" t="s">
        <v>107841</v>
      </c>
      <c r="Q22" s="34">
        <v>3006589235</v>
      </c>
      <c r="R22" s="36" t="s">
        <v>107816</v>
      </c>
      <c r="S22"/>
      <c r="T22"/>
      <c r="U22"/>
      <c r="V22"/>
      <c r="W22"/>
      <c r="X22"/>
      <c r="Y22"/>
      <c r="Z22"/>
      <c r="AA22"/>
    </row>
    <row r="23" spans="1:27" s="19" customFormat="1" ht="51" x14ac:dyDescent="0.2">
      <c r="A23" s="5"/>
      <c r="B23" s="28" t="s">
        <v>107827</v>
      </c>
      <c r="C23" s="47" t="s">
        <v>107828</v>
      </c>
      <c r="D23" s="30">
        <v>3</v>
      </c>
      <c r="E23" s="34">
        <v>4</v>
      </c>
      <c r="F23" s="33">
        <v>3</v>
      </c>
      <c r="G23" s="33">
        <v>1</v>
      </c>
      <c r="H23" s="37" t="s">
        <v>120</v>
      </c>
      <c r="I23" s="37" t="s">
        <v>211</v>
      </c>
      <c r="J23" s="29">
        <f>15000000*3</f>
        <v>45000000</v>
      </c>
      <c r="K23" s="29">
        <v>45000000</v>
      </c>
      <c r="L23" s="37">
        <v>0</v>
      </c>
      <c r="M23" s="38">
        <v>0</v>
      </c>
      <c r="N23" s="37" t="s">
        <v>107792</v>
      </c>
      <c r="O23" s="37" t="s">
        <v>15</v>
      </c>
      <c r="P23" s="39" t="s">
        <v>107841</v>
      </c>
      <c r="Q23" s="34">
        <v>3006589235</v>
      </c>
      <c r="R23" s="36" t="s">
        <v>107816</v>
      </c>
      <c r="S23"/>
      <c r="T23"/>
      <c r="U23"/>
      <c r="V23"/>
      <c r="W23"/>
      <c r="X23"/>
      <c r="Y23"/>
      <c r="Z23"/>
      <c r="AA23"/>
    </row>
    <row r="24" spans="1:27" s="19" customFormat="1" ht="38.25" x14ac:dyDescent="0.2">
      <c r="A24" s="5"/>
      <c r="B24" s="28" t="s">
        <v>107829</v>
      </c>
      <c r="C24" s="47" t="s">
        <v>107830</v>
      </c>
      <c r="D24" s="30">
        <v>3</v>
      </c>
      <c r="E24" s="34">
        <v>4</v>
      </c>
      <c r="F24" s="33">
        <v>3</v>
      </c>
      <c r="G24" s="33">
        <v>1</v>
      </c>
      <c r="H24" s="37" t="s">
        <v>120</v>
      </c>
      <c r="I24" s="37" t="s">
        <v>211</v>
      </c>
      <c r="J24" s="29">
        <f>16000000*3</f>
        <v>48000000</v>
      </c>
      <c r="K24" s="29">
        <v>48000000</v>
      </c>
      <c r="L24" s="37">
        <v>0</v>
      </c>
      <c r="M24" s="38">
        <v>0</v>
      </c>
      <c r="N24" s="37" t="s">
        <v>107792</v>
      </c>
      <c r="O24" s="37" t="s">
        <v>15</v>
      </c>
      <c r="P24" s="39" t="s">
        <v>107841</v>
      </c>
      <c r="Q24" s="34">
        <v>3006589235</v>
      </c>
      <c r="R24" s="36" t="s">
        <v>107816</v>
      </c>
      <c r="S24"/>
      <c r="T24"/>
      <c r="U24"/>
      <c r="V24"/>
      <c r="W24"/>
      <c r="X24"/>
      <c r="Y24"/>
      <c r="Z24"/>
      <c r="AA24"/>
    </row>
    <row r="25" spans="1:27" s="19" customFormat="1" ht="63.75" x14ac:dyDescent="0.2">
      <c r="A25" s="5"/>
      <c r="B25" s="28" t="s">
        <v>107831</v>
      </c>
      <c r="C25" s="47" t="s">
        <v>107832</v>
      </c>
      <c r="D25" s="30">
        <v>1</v>
      </c>
      <c r="E25" s="34">
        <v>2</v>
      </c>
      <c r="F25" s="33">
        <v>4</v>
      </c>
      <c r="G25" s="33">
        <v>1</v>
      </c>
      <c r="H25" s="37" t="s">
        <v>120</v>
      </c>
      <c r="I25" s="37" t="s">
        <v>211</v>
      </c>
      <c r="J25" s="29">
        <f>21420000*4</f>
        <v>85680000</v>
      </c>
      <c r="K25" s="29">
        <v>85680000</v>
      </c>
      <c r="L25" s="37">
        <v>0</v>
      </c>
      <c r="M25" s="38">
        <v>0</v>
      </c>
      <c r="N25" s="37" t="s">
        <v>107792</v>
      </c>
      <c r="O25" s="37" t="s">
        <v>15</v>
      </c>
      <c r="P25" s="39" t="s">
        <v>107841</v>
      </c>
      <c r="Q25" s="34">
        <v>3006589235</v>
      </c>
      <c r="R25" s="36" t="s">
        <v>107816</v>
      </c>
      <c r="S25"/>
      <c r="T25"/>
      <c r="U25"/>
      <c r="V25"/>
      <c r="W25"/>
      <c r="X25"/>
      <c r="Y25"/>
      <c r="Z25"/>
      <c r="AA25"/>
    </row>
    <row r="26" spans="1:27" s="19" customFormat="1" ht="38.25" x14ac:dyDescent="0.2">
      <c r="A26" s="5"/>
      <c r="B26" s="28" t="s">
        <v>107833</v>
      </c>
      <c r="C26" s="47" t="s">
        <v>107834</v>
      </c>
      <c r="D26" s="30">
        <v>4</v>
      </c>
      <c r="E26" s="34">
        <v>5</v>
      </c>
      <c r="F26" s="33">
        <v>2</v>
      </c>
      <c r="G26" s="33">
        <v>1</v>
      </c>
      <c r="H26" s="37" t="s">
        <v>120</v>
      </c>
      <c r="I26" s="37" t="s">
        <v>211</v>
      </c>
      <c r="J26" s="29">
        <f>5836950*2</f>
        <v>11673900</v>
      </c>
      <c r="K26" s="29">
        <v>11673900</v>
      </c>
      <c r="L26" s="37">
        <v>0</v>
      </c>
      <c r="M26" s="38">
        <v>0</v>
      </c>
      <c r="N26" s="37" t="s">
        <v>107792</v>
      </c>
      <c r="O26" s="37" t="s">
        <v>15</v>
      </c>
      <c r="P26" s="39" t="s">
        <v>107841</v>
      </c>
      <c r="Q26" s="34">
        <v>3006589235</v>
      </c>
      <c r="R26" s="36" t="s">
        <v>107816</v>
      </c>
      <c r="S26"/>
      <c r="T26"/>
      <c r="U26"/>
      <c r="V26"/>
      <c r="W26"/>
      <c r="X26"/>
      <c r="Y26"/>
      <c r="Z26"/>
      <c r="AA26"/>
    </row>
    <row r="27" spans="1:27" s="19" customFormat="1" ht="38.25" x14ac:dyDescent="0.2">
      <c r="A27" s="5"/>
      <c r="B27" s="28" t="s">
        <v>107835</v>
      </c>
      <c r="C27" s="47" t="s">
        <v>107836</v>
      </c>
      <c r="D27" s="30">
        <v>3</v>
      </c>
      <c r="E27" s="34">
        <v>4</v>
      </c>
      <c r="F27" s="33">
        <v>3</v>
      </c>
      <c r="G27" s="33">
        <v>1</v>
      </c>
      <c r="H27" s="37" t="s">
        <v>120</v>
      </c>
      <c r="I27" s="37" t="s">
        <v>211</v>
      </c>
      <c r="J27" s="29">
        <f>2000000*3</f>
        <v>6000000</v>
      </c>
      <c r="K27" s="29">
        <v>6000000</v>
      </c>
      <c r="L27" s="37">
        <v>0</v>
      </c>
      <c r="M27" s="38">
        <v>0</v>
      </c>
      <c r="N27" s="37" t="s">
        <v>107792</v>
      </c>
      <c r="O27" s="37" t="s">
        <v>15</v>
      </c>
      <c r="P27" s="39" t="s">
        <v>107841</v>
      </c>
      <c r="Q27" s="34">
        <v>3006589235</v>
      </c>
      <c r="R27" s="36" t="s">
        <v>107816</v>
      </c>
      <c r="S27"/>
      <c r="T27"/>
      <c r="U27"/>
      <c r="V27"/>
      <c r="W27"/>
      <c r="X27"/>
      <c r="Y27"/>
      <c r="Z27"/>
      <c r="AA27"/>
    </row>
    <row r="28" spans="1:27" s="19" customFormat="1" ht="51" x14ac:dyDescent="0.2">
      <c r="A28" s="5"/>
      <c r="B28" s="28" t="s">
        <v>107837</v>
      </c>
      <c r="C28" s="47" t="s">
        <v>107838</v>
      </c>
      <c r="D28" s="30">
        <v>1</v>
      </c>
      <c r="E28" s="34">
        <v>2</v>
      </c>
      <c r="F28" s="33">
        <v>4</v>
      </c>
      <c r="G28" s="33">
        <v>1</v>
      </c>
      <c r="H28" s="37" t="s">
        <v>120</v>
      </c>
      <c r="I28" s="37" t="s">
        <v>211</v>
      </c>
      <c r="J28" s="29">
        <f>8000000*4</f>
        <v>32000000</v>
      </c>
      <c r="K28" s="29">
        <v>32000000</v>
      </c>
      <c r="L28" s="37">
        <v>0</v>
      </c>
      <c r="M28" s="38">
        <v>0</v>
      </c>
      <c r="N28" s="37" t="s">
        <v>107792</v>
      </c>
      <c r="O28" s="37" t="s">
        <v>15</v>
      </c>
      <c r="P28" s="39" t="s">
        <v>107841</v>
      </c>
      <c r="Q28" s="34">
        <v>3006589235</v>
      </c>
      <c r="R28" s="36" t="s">
        <v>107816</v>
      </c>
      <c r="S28"/>
      <c r="T28"/>
      <c r="U28"/>
      <c r="V28"/>
      <c r="W28"/>
      <c r="X28"/>
      <c r="Y28"/>
      <c r="Z28"/>
      <c r="AA28"/>
    </row>
    <row r="29" spans="1:27" s="19" customFormat="1" ht="51" x14ac:dyDescent="0.2">
      <c r="A29" s="5"/>
      <c r="B29" s="28" t="s">
        <v>107839</v>
      </c>
      <c r="C29" s="47" t="s">
        <v>107840</v>
      </c>
      <c r="D29" s="30">
        <v>1</v>
      </c>
      <c r="E29" s="34">
        <v>1</v>
      </c>
      <c r="F29" s="33">
        <v>3</v>
      </c>
      <c r="G29" s="33">
        <v>1</v>
      </c>
      <c r="H29" s="37" t="s">
        <v>120</v>
      </c>
      <c r="I29" s="37" t="s">
        <v>211</v>
      </c>
      <c r="J29" s="29">
        <f>150000000*3</f>
        <v>450000000</v>
      </c>
      <c r="K29" s="29">
        <v>450000000</v>
      </c>
      <c r="L29" s="37">
        <v>0</v>
      </c>
      <c r="M29" s="38">
        <v>0</v>
      </c>
      <c r="N29" s="37" t="s">
        <v>107792</v>
      </c>
      <c r="O29" s="37" t="s">
        <v>15</v>
      </c>
      <c r="P29" s="39" t="s">
        <v>107841</v>
      </c>
      <c r="Q29" s="34">
        <v>3103207214</v>
      </c>
      <c r="R29" s="36" t="s">
        <v>107842</v>
      </c>
      <c r="S29"/>
      <c r="T29"/>
      <c r="U29"/>
      <c r="V29"/>
      <c r="W29"/>
      <c r="X29"/>
      <c r="Y29"/>
      <c r="Z29"/>
      <c r="AA29"/>
    </row>
    <row r="30" spans="1:27" s="19" customFormat="1" ht="38.25" x14ac:dyDescent="0.2">
      <c r="A30" s="5"/>
      <c r="B30" s="28" t="s">
        <v>107843</v>
      </c>
      <c r="C30" s="47" t="s">
        <v>107844</v>
      </c>
      <c r="D30" s="30">
        <v>2</v>
      </c>
      <c r="E30" s="34">
        <v>3</v>
      </c>
      <c r="F30" s="33">
        <v>4</v>
      </c>
      <c r="G30" s="33">
        <v>1</v>
      </c>
      <c r="H30" s="37" t="s">
        <v>120</v>
      </c>
      <c r="I30" s="37" t="s">
        <v>211</v>
      </c>
      <c r="J30" s="29">
        <f>70000000*4</f>
        <v>280000000</v>
      </c>
      <c r="K30" s="29">
        <v>280000000</v>
      </c>
      <c r="L30" s="37">
        <v>0</v>
      </c>
      <c r="M30" s="38">
        <v>0</v>
      </c>
      <c r="N30" s="37" t="s">
        <v>107792</v>
      </c>
      <c r="O30" s="37" t="s">
        <v>15</v>
      </c>
      <c r="P30" s="39" t="s">
        <v>107841</v>
      </c>
      <c r="Q30" s="34">
        <v>3103207214</v>
      </c>
      <c r="R30" s="36" t="s">
        <v>107842</v>
      </c>
      <c r="S30"/>
      <c r="T30"/>
      <c r="U30"/>
      <c r="V30"/>
      <c r="W30"/>
      <c r="X30"/>
      <c r="Y30"/>
      <c r="Z30"/>
      <c r="AA30"/>
    </row>
    <row r="31" spans="1:27" s="19" customFormat="1" ht="38.25" x14ac:dyDescent="0.2">
      <c r="A31" s="5"/>
      <c r="B31" s="28" t="s">
        <v>107846</v>
      </c>
      <c r="C31" s="47" t="s">
        <v>107845</v>
      </c>
      <c r="D31" s="30">
        <v>5</v>
      </c>
      <c r="E31" s="34">
        <v>6</v>
      </c>
      <c r="F31" s="33">
        <v>3</v>
      </c>
      <c r="G31" s="33">
        <v>1</v>
      </c>
      <c r="H31" s="37" t="s">
        <v>120</v>
      </c>
      <c r="I31" s="37" t="s">
        <v>211</v>
      </c>
      <c r="J31" s="29">
        <f>25000000*3</f>
        <v>75000000</v>
      </c>
      <c r="K31" s="29">
        <v>75000000</v>
      </c>
      <c r="L31" s="37">
        <v>0</v>
      </c>
      <c r="M31" s="38">
        <v>0</v>
      </c>
      <c r="N31" s="37" t="s">
        <v>107792</v>
      </c>
      <c r="O31" s="37" t="s">
        <v>15</v>
      </c>
      <c r="P31" s="39" t="s">
        <v>107841</v>
      </c>
      <c r="Q31" s="34">
        <v>3103207214</v>
      </c>
      <c r="R31" s="36" t="s">
        <v>107842</v>
      </c>
      <c r="S31"/>
      <c r="T31"/>
      <c r="U31"/>
      <c r="V31"/>
      <c r="W31"/>
      <c r="X31"/>
      <c r="Y31"/>
      <c r="Z31"/>
      <c r="AA31"/>
    </row>
    <row r="32" spans="1:27" s="19" customFormat="1" ht="51" x14ac:dyDescent="0.2">
      <c r="A32" s="5"/>
      <c r="B32" s="28" t="s">
        <v>107846</v>
      </c>
      <c r="C32" s="47" t="s">
        <v>107847</v>
      </c>
      <c r="D32" s="30">
        <v>3</v>
      </c>
      <c r="E32" s="34">
        <v>4</v>
      </c>
      <c r="F32" s="33">
        <v>3</v>
      </c>
      <c r="G32" s="33">
        <v>1</v>
      </c>
      <c r="H32" s="37" t="s">
        <v>120</v>
      </c>
      <c r="I32" s="37" t="s">
        <v>211</v>
      </c>
      <c r="J32" s="29">
        <f>500000000*3</f>
        <v>1500000000</v>
      </c>
      <c r="K32" s="29">
        <v>2400000000</v>
      </c>
      <c r="L32" s="37">
        <v>0</v>
      </c>
      <c r="M32" s="38">
        <v>0</v>
      </c>
      <c r="N32" s="37" t="s">
        <v>107792</v>
      </c>
      <c r="O32" s="37" t="s">
        <v>15</v>
      </c>
      <c r="P32" s="39" t="s">
        <v>107841</v>
      </c>
      <c r="Q32" s="34">
        <v>3103207214</v>
      </c>
      <c r="R32" s="36" t="s">
        <v>107842</v>
      </c>
      <c r="S32"/>
      <c r="T32"/>
      <c r="U32"/>
      <c r="V32"/>
      <c r="W32"/>
      <c r="X32"/>
      <c r="Y32"/>
      <c r="Z32"/>
      <c r="AA32"/>
    </row>
    <row r="33" spans="1:27" s="19" customFormat="1" ht="38.25" x14ac:dyDescent="0.2">
      <c r="A33" s="5"/>
      <c r="B33" s="28" t="s">
        <v>107848</v>
      </c>
      <c r="C33" s="47" t="s">
        <v>107849</v>
      </c>
      <c r="D33" s="30">
        <v>2</v>
      </c>
      <c r="E33" s="34">
        <v>3</v>
      </c>
      <c r="F33" s="33">
        <v>3</v>
      </c>
      <c r="G33" s="33">
        <v>1</v>
      </c>
      <c r="H33" s="37" t="s">
        <v>120</v>
      </c>
      <c r="I33" s="37" t="s">
        <v>211</v>
      </c>
      <c r="J33" s="29">
        <f>80000000*3</f>
        <v>240000000</v>
      </c>
      <c r="K33" s="29">
        <v>240000000</v>
      </c>
      <c r="L33" s="37">
        <v>0</v>
      </c>
      <c r="M33" s="38">
        <v>0</v>
      </c>
      <c r="N33" s="37" t="s">
        <v>107792</v>
      </c>
      <c r="O33" s="37" t="s">
        <v>15</v>
      </c>
      <c r="P33" s="39" t="s">
        <v>107841</v>
      </c>
      <c r="Q33" s="34">
        <v>3006593051</v>
      </c>
      <c r="R33" s="36" t="s">
        <v>107850</v>
      </c>
      <c r="S33"/>
      <c r="T33"/>
      <c r="U33"/>
      <c r="V33"/>
      <c r="W33"/>
      <c r="X33"/>
      <c r="Y33"/>
      <c r="Z33"/>
      <c r="AA33"/>
    </row>
    <row r="34" spans="1:27" s="19" customFormat="1" ht="38.25" x14ac:dyDescent="0.2">
      <c r="A34" s="5"/>
      <c r="B34" s="28" t="s">
        <v>107851</v>
      </c>
      <c r="C34" s="47" t="s">
        <v>107852</v>
      </c>
      <c r="D34" s="30">
        <v>1</v>
      </c>
      <c r="E34" s="34">
        <v>2</v>
      </c>
      <c r="F34" s="33">
        <v>4</v>
      </c>
      <c r="G34" s="33">
        <v>1</v>
      </c>
      <c r="H34" s="37" t="s">
        <v>120</v>
      </c>
      <c r="I34" s="37" t="s">
        <v>211</v>
      </c>
      <c r="J34" s="29">
        <f>1275000000*4</f>
        <v>5100000000</v>
      </c>
      <c r="K34" s="29">
        <v>5100000000</v>
      </c>
      <c r="L34" s="37">
        <v>0</v>
      </c>
      <c r="M34" s="38">
        <v>0</v>
      </c>
      <c r="N34" s="37" t="s">
        <v>107792</v>
      </c>
      <c r="O34" s="37" t="s">
        <v>15</v>
      </c>
      <c r="P34" s="39" t="s">
        <v>107841</v>
      </c>
      <c r="Q34" s="34">
        <v>3006593051</v>
      </c>
      <c r="R34" s="36" t="s">
        <v>107850</v>
      </c>
      <c r="S34"/>
      <c r="T34"/>
      <c r="U34"/>
      <c r="V34"/>
      <c r="W34"/>
      <c r="X34"/>
      <c r="Y34"/>
      <c r="Z34"/>
      <c r="AA34"/>
    </row>
    <row r="35" spans="1:27" s="19" customFormat="1" ht="51" x14ac:dyDescent="0.2">
      <c r="A35" s="5"/>
      <c r="B35" s="28" t="s">
        <v>49583</v>
      </c>
      <c r="C35" s="47" t="s">
        <v>107853</v>
      </c>
      <c r="D35" s="30">
        <v>1</v>
      </c>
      <c r="E35" s="34">
        <v>1</v>
      </c>
      <c r="F35" s="33">
        <v>3</v>
      </c>
      <c r="G35" s="33">
        <v>1</v>
      </c>
      <c r="H35" s="37" t="s">
        <v>120</v>
      </c>
      <c r="I35" s="37" t="s">
        <v>211</v>
      </c>
      <c r="J35" s="29">
        <f>175000000*3</f>
        <v>525000000</v>
      </c>
      <c r="K35" s="29">
        <v>525000000</v>
      </c>
      <c r="L35" s="37">
        <v>0</v>
      </c>
      <c r="M35" s="38">
        <v>0</v>
      </c>
      <c r="N35" s="37" t="s">
        <v>107792</v>
      </c>
      <c r="O35" s="37" t="s">
        <v>15</v>
      </c>
      <c r="P35" s="39" t="s">
        <v>107841</v>
      </c>
      <c r="Q35" s="34">
        <v>3006593051</v>
      </c>
      <c r="R35" s="36" t="s">
        <v>107850</v>
      </c>
      <c r="S35"/>
      <c r="T35"/>
      <c r="U35"/>
      <c r="V35"/>
      <c r="W35"/>
      <c r="X35"/>
      <c r="Y35"/>
      <c r="Z35"/>
      <c r="AA35"/>
    </row>
    <row r="36" spans="1:27" s="19" customFormat="1" ht="51" x14ac:dyDescent="0.2">
      <c r="A36" s="5"/>
      <c r="B36" s="28" t="s">
        <v>107854</v>
      </c>
      <c r="C36" s="47" t="s">
        <v>107855</v>
      </c>
      <c r="D36" s="30">
        <v>1</v>
      </c>
      <c r="E36" s="34">
        <v>2</v>
      </c>
      <c r="F36" s="33">
        <v>4</v>
      </c>
      <c r="G36" s="33">
        <v>1</v>
      </c>
      <c r="H36" s="37" t="s">
        <v>120</v>
      </c>
      <c r="I36" s="37" t="s">
        <v>211</v>
      </c>
      <c r="J36" s="29">
        <f>250000000*4</f>
        <v>1000000000</v>
      </c>
      <c r="K36" s="29">
        <v>1000000000</v>
      </c>
      <c r="L36" s="37">
        <v>0</v>
      </c>
      <c r="M36" s="38">
        <v>0</v>
      </c>
      <c r="N36" s="37" t="s">
        <v>107792</v>
      </c>
      <c r="O36" s="37" t="s">
        <v>15</v>
      </c>
      <c r="P36" s="39" t="s">
        <v>107841</v>
      </c>
      <c r="Q36" s="34">
        <v>3006593051</v>
      </c>
      <c r="R36" s="36" t="s">
        <v>107850</v>
      </c>
      <c r="S36"/>
      <c r="T36"/>
      <c r="U36"/>
      <c r="V36"/>
      <c r="W36"/>
      <c r="X36"/>
      <c r="Y36"/>
      <c r="Z36"/>
      <c r="AA36"/>
    </row>
    <row r="37" spans="1:27" s="19" customFormat="1" ht="89.25" x14ac:dyDescent="0.2">
      <c r="A37" s="5"/>
      <c r="B37" s="28" t="s">
        <v>107856</v>
      </c>
      <c r="C37" s="47" t="s">
        <v>107857</v>
      </c>
      <c r="D37" s="30">
        <v>1</v>
      </c>
      <c r="E37" s="34">
        <v>1</v>
      </c>
      <c r="F37" s="33">
        <v>4</v>
      </c>
      <c r="G37" s="33">
        <v>1</v>
      </c>
      <c r="H37" s="37" t="s">
        <v>120</v>
      </c>
      <c r="I37" s="37" t="s">
        <v>211</v>
      </c>
      <c r="J37" s="29">
        <f>149000000*4</f>
        <v>596000000</v>
      </c>
      <c r="K37" s="29">
        <v>596000000</v>
      </c>
      <c r="L37" s="37">
        <v>0</v>
      </c>
      <c r="M37" s="38">
        <v>0</v>
      </c>
      <c r="N37" s="37" t="s">
        <v>107792</v>
      </c>
      <c r="O37" s="37" t="s">
        <v>15</v>
      </c>
      <c r="P37" s="39" t="s">
        <v>107841</v>
      </c>
      <c r="Q37" s="34">
        <v>3006593051</v>
      </c>
      <c r="R37" s="36" t="s">
        <v>107850</v>
      </c>
      <c r="S37"/>
      <c r="T37"/>
      <c r="U37"/>
      <c r="V37"/>
      <c r="W37"/>
      <c r="X37"/>
      <c r="Y37"/>
      <c r="Z37"/>
      <c r="AA37"/>
    </row>
    <row r="38" spans="1:27" s="19" customFormat="1" ht="63.75" x14ac:dyDescent="0.2">
      <c r="A38" s="5"/>
      <c r="B38" s="28" t="s">
        <v>107858</v>
      </c>
      <c r="C38" s="66" t="s">
        <v>107859</v>
      </c>
      <c r="D38" s="30" t="s">
        <v>217</v>
      </c>
      <c r="E38" s="34" t="s">
        <v>217</v>
      </c>
      <c r="F38" s="33">
        <v>2</v>
      </c>
      <c r="G38" s="33" t="s">
        <v>217</v>
      </c>
      <c r="H38" s="37" t="s">
        <v>120</v>
      </c>
      <c r="I38" s="37" t="s">
        <v>211</v>
      </c>
      <c r="J38" s="29">
        <v>126200000</v>
      </c>
      <c r="K38" s="29">
        <v>126200000</v>
      </c>
      <c r="L38" s="37">
        <v>0</v>
      </c>
      <c r="M38" s="38">
        <v>0</v>
      </c>
      <c r="N38" s="37" t="s">
        <v>107792</v>
      </c>
      <c r="O38" s="37" t="s">
        <v>15</v>
      </c>
      <c r="P38" s="39" t="s">
        <v>108061</v>
      </c>
      <c r="Q38" s="34">
        <v>3212151095</v>
      </c>
      <c r="R38" s="36" t="s">
        <v>107861</v>
      </c>
      <c r="S38"/>
      <c r="T38"/>
      <c r="U38"/>
      <c r="V38"/>
      <c r="W38"/>
      <c r="X38"/>
      <c r="Y38"/>
      <c r="Z38"/>
      <c r="AA38"/>
    </row>
    <row r="39" spans="1:27" s="19" customFormat="1" ht="76.5" x14ac:dyDescent="0.2">
      <c r="A39" s="5"/>
      <c r="B39" s="28" t="s">
        <v>107862</v>
      </c>
      <c r="C39" s="47" t="s">
        <v>107863</v>
      </c>
      <c r="D39" s="30" t="s">
        <v>217</v>
      </c>
      <c r="E39" s="34" t="s">
        <v>107864</v>
      </c>
      <c r="F39" s="33" t="s">
        <v>107865</v>
      </c>
      <c r="G39" s="33" t="s">
        <v>217</v>
      </c>
      <c r="H39" s="37" t="s">
        <v>120</v>
      </c>
      <c r="I39" s="37" t="s">
        <v>211</v>
      </c>
      <c r="J39" s="29">
        <f>30000000*4</f>
        <v>120000000</v>
      </c>
      <c r="K39" s="29">
        <v>120000000</v>
      </c>
      <c r="L39" s="37" t="s">
        <v>211</v>
      </c>
      <c r="M39" s="38">
        <v>0</v>
      </c>
      <c r="N39" s="37" t="s">
        <v>107792</v>
      </c>
      <c r="O39" s="37" t="s">
        <v>15</v>
      </c>
      <c r="P39" s="39" t="s">
        <v>107841</v>
      </c>
      <c r="Q39" s="34">
        <v>3212151095</v>
      </c>
      <c r="R39" s="36" t="s">
        <v>107861</v>
      </c>
      <c r="S39"/>
      <c r="T39"/>
      <c r="U39"/>
      <c r="V39"/>
      <c r="W39"/>
      <c r="X39"/>
      <c r="Y39"/>
      <c r="Z39"/>
      <c r="AA39"/>
    </row>
    <row r="40" spans="1:27" s="19" customFormat="1" ht="63.75" x14ac:dyDescent="0.2">
      <c r="A40" s="5"/>
      <c r="B40" s="28" t="s">
        <v>107866</v>
      </c>
      <c r="C40" s="47" t="s">
        <v>107867</v>
      </c>
      <c r="D40" s="30">
        <v>3</v>
      </c>
      <c r="E40" s="34" t="s">
        <v>107865</v>
      </c>
      <c r="F40" s="33">
        <v>3</v>
      </c>
      <c r="G40" s="33" t="s">
        <v>217</v>
      </c>
      <c r="H40" s="37" t="s">
        <v>120</v>
      </c>
      <c r="I40" s="37" t="s">
        <v>211</v>
      </c>
      <c r="J40" s="29">
        <f>8500000*3</f>
        <v>25500000</v>
      </c>
      <c r="K40" s="29">
        <v>25500000</v>
      </c>
      <c r="L40" s="37" t="s">
        <v>211</v>
      </c>
      <c r="M40" s="38">
        <v>0</v>
      </c>
      <c r="N40" s="37" t="s">
        <v>107792</v>
      </c>
      <c r="O40" s="37" t="s">
        <v>15</v>
      </c>
      <c r="P40" s="39" t="s">
        <v>107841</v>
      </c>
      <c r="Q40" s="34">
        <v>3212151095</v>
      </c>
      <c r="R40" s="36" t="s">
        <v>107861</v>
      </c>
      <c r="S40"/>
      <c r="T40"/>
      <c r="U40"/>
      <c r="V40"/>
      <c r="W40"/>
      <c r="X40"/>
      <c r="Y40"/>
      <c r="Z40"/>
      <c r="AA40"/>
    </row>
    <row r="41" spans="1:27" s="19" customFormat="1" ht="76.5" x14ac:dyDescent="0.2">
      <c r="A41" s="5"/>
      <c r="B41" s="28" t="s">
        <v>107868</v>
      </c>
      <c r="C41" s="47" t="s">
        <v>107869</v>
      </c>
      <c r="D41" s="30" t="s">
        <v>107870</v>
      </c>
      <c r="E41" s="34" t="s">
        <v>107865</v>
      </c>
      <c r="F41" s="33">
        <v>2</v>
      </c>
      <c r="G41" s="33" t="s">
        <v>217</v>
      </c>
      <c r="H41" s="37" t="s">
        <v>120</v>
      </c>
      <c r="I41" s="37" t="s">
        <v>211</v>
      </c>
      <c r="J41" s="29">
        <v>36000000</v>
      </c>
      <c r="K41" s="29">
        <v>36000000</v>
      </c>
      <c r="L41" s="37" t="s">
        <v>211</v>
      </c>
      <c r="M41" s="38">
        <v>0</v>
      </c>
      <c r="N41" s="37" t="s">
        <v>107792</v>
      </c>
      <c r="O41" s="37" t="s">
        <v>15</v>
      </c>
      <c r="P41" s="39" t="s">
        <v>107841</v>
      </c>
      <c r="Q41" s="34">
        <v>3212151095</v>
      </c>
      <c r="R41" s="36" t="s">
        <v>107861</v>
      </c>
      <c r="S41"/>
      <c r="T41"/>
      <c r="U41"/>
      <c r="V41"/>
      <c r="W41"/>
      <c r="X41"/>
      <c r="Y41"/>
      <c r="Z41"/>
      <c r="AA41"/>
    </row>
    <row r="42" spans="1:27" s="19" customFormat="1" ht="51" x14ac:dyDescent="0.2">
      <c r="A42" s="5"/>
      <c r="B42" s="28" t="s">
        <v>107871</v>
      </c>
      <c r="C42" s="47" t="s">
        <v>107872</v>
      </c>
      <c r="D42" s="30">
        <v>2</v>
      </c>
      <c r="E42" s="34">
        <v>3</v>
      </c>
      <c r="F42" s="33">
        <v>3</v>
      </c>
      <c r="G42" s="33">
        <v>1</v>
      </c>
      <c r="H42" s="37" t="s">
        <v>120</v>
      </c>
      <c r="I42" s="37" t="s">
        <v>211</v>
      </c>
      <c r="J42" s="29">
        <f>20000000*3</f>
        <v>60000000</v>
      </c>
      <c r="K42" s="29">
        <v>60000000</v>
      </c>
      <c r="L42" s="37" t="s">
        <v>211</v>
      </c>
      <c r="M42" s="38">
        <v>0</v>
      </c>
      <c r="N42" s="37" t="s">
        <v>107792</v>
      </c>
      <c r="O42" s="37" t="s">
        <v>15</v>
      </c>
      <c r="P42" s="39" t="s">
        <v>107841</v>
      </c>
      <c r="Q42" s="34">
        <v>3212151095</v>
      </c>
      <c r="R42" s="36" t="s">
        <v>107861</v>
      </c>
      <c r="S42"/>
      <c r="T42"/>
      <c r="U42"/>
      <c r="V42"/>
      <c r="W42"/>
      <c r="X42"/>
      <c r="Y42"/>
      <c r="Z42"/>
      <c r="AA42"/>
    </row>
    <row r="43" spans="1:27" s="19" customFormat="1" ht="51" x14ac:dyDescent="0.2">
      <c r="A43" s="5"/>
      <c r="B43" s="28" t="s">
        <v>107858</v>
      </c>
      <c r="C43" s="47" t="s">
        <v>107873</v>
      </c>
      <c r="D43" s="30">
        <v>4</v>
      </c>
      <c r="E43" s="34">
        <v>5</v>
      </c>
      <c r="F43" s="33">
        <v>2</v>
      </c>
      <c r="G43" s="33">
        <v>1</v>
      </c>
      <c r="H43" s="37" t="s">
        <v>120</v>
      </c>
      <c r="I43" s="37" t="s">
        <v>211</v>
      </c>
      <c r="J43" s="29">
        <f>10500000*2</f>
        <v>21000000</v>
      </c>
      <c r="K43" s="29">
        <v>21000000</v>
      </c>
      <c r="L43" s="37">
        <v>0</v>
      </c>
      <c r="M43" s="38">
        <v>0</v>
      </c>
      <c r="N43" s="37" t="s">
        <v>107792</v>
      </c>
      <c r="O43" s="37" t="s">
        <v>15</v>
      </c>
      <c r="P43" s="39" t="s">
        <v>107841</v>
      </c>
      <c r="Q43" s="34" t="s">
        <v>107874</v>
      </c>
      <c r="R43" s="36" t="s">
        <v>107861</v>
      </c>
      <c r="S43"/>
      <c r="T43"/>
      <c r="U43"/>
      <c r="V43"/>
      <c r="W43"/>
      <c r="X43"/>
      <c r="Y43"/>
      <c r="Z43"/>
      <c r="AA43"/>
    </row>
    <row r="44" spans="1:27" s="19" customFormat="1" ht="51" x14ac:dyDescent="0.2">
      <c r="A44" s="5"/>
      <c r="B44" s="28" t="s">
        <v>107875</v>
      </c>
      <c r="C44" s="47" t="s">
        <v>107876</v>
      </c>
      <c r="D44" s="30">
        <v>2</v>
      </c>
      <c r="E44" s="34">
        <v>3</v>
      </c>
      <c r="F44" s="33">
        <v>1</v>
      </c>
      <c r="G44" s="33">
        <v>1</v>
      </c>
      <c r="H44" s="37" t="s">
        <v>120</v>
      </c>
      <c r="I44" s="37" t="s">
        <v>211</v>
      </c>
      <c r="J44" s="29">
        <v>10000000</v>
      </c>
      <c r="K44" s="29">
        <v>10000000</v>
      </c>
      <c r="L44" s="37">
        <v>0</v>
      </c>
      <c r="M44" s="38">
        <v>0</v>
      </c>
      <c r="N44" s="37" t="s">
        <v>107792</v>
      </c>
      <c r="O44" s="37" t="s">
        <v>15</v>
      </c>
      <c r="P44" s="39" t="s">
        <v>107841</v>
      </c>
      <c r="Q44" s="34" t="s">
        <v>107874</v>
      </c>
      <c r="R44" s="36" t="s">
        <v>107861</v>
      </c>
      <c r="S44"/>
      <c r="T44"/>
      <c r="U44"/>
      <c r="V44"/>
      <c r="W44"/>
      <c r="X44"/>
      <c r="Y44"/>
      <c r="Z44"/>
      <c r="AA44"/>
    </row>
    <row r="45" spans="1:27" s="19" customFormat="1" ht="38.25" x14ac:dyDescent="0.2">
      <c r="A45" s="5"/>
      <c r="B45" s="28" t="s">
        <v>107877</v>
      </c>
      <c r="C45" s="47" t="s">
        <v>107878</v>
      </c>
      <c r="D45" s="30">
        <v>2</v>
      </c>
      <c r="E45" s="34">
        <v>3</v>
      </c>
      <c r="F45" s="33">
        <v>1</v>
      </c>
      <c r="G45" s="33">
        <v>1</v>
      </c>
      <c r="H45" s="37" t="s">
        <v>120</v>
      </c>
      <c r="I45" s="37" t="s">
        <v>211</v>
      </c>
      <c r="J45" s="29">
        <v>5000000</v>
      </c>
      <c r="K45" s="29">
        <v>5000000</v>
      </c>
      <c r="L45" s="37">
        <v>0</v>
      </c>
      <c r="M45" s="38">
        <v>0</v>
      </c>
      <c r="N45" s="37" t="s">
        <v>107792</v>
      </c>
      <c r="O45" s="37" t="s">
        <v>15</v>
      </c>
      <c r="P45" s="39" t="s">
        <v>107841</v>
      </c>
      <c r="Q45" s="34" t="s">
        <v>107874</v>
      </c>
      <c r="R45" s="36" t="s">
        <v>107861</v>
      </c>
      <c r="S45"/>
      <c r="T45"/>
      <c r="U45"/>
      <c r="V45"/>
      <c r="W45"/>
      <c r="X45"/>
      <c r="Y45"/>
      <c r="Z45"/>
      <c r="AA45"/>
    </row>
    <row r="46" spans="1:27" s="19" customFormat="1" ht="38.25" x14ac:dyDescent="0.2">
      <c r="A46" s="5"/>
      <c r="B46" s="28" t="s">
        <v>102681</v>
      </c>
      <c r="C46" s="47" t="s">
        <v>107879</v>
      </c>
      <c r="D46" s="30">
        <v>2</v>
      </c>
      <c r="E46" s="34">
        <v>3</v>
      </c>
      <c r="F46" s="33">
        <v>3</v>
      </c>
      <c r="G46" s="33">
        <v>1</v>
      </c>
      <c r="H46" s="37" t="s">
        <v>120</v>
      </c>
      <c r="I46" s="37" t="s">
        <v>211</v>
      </c>
      <c r="J46" s="29">
        <v>4400000</v>
      </c>
      <c r="K46" s="29">
        <v>4400000</v>
      </c>
      <c r="L46" s="37">
        <v>0</v>
      </c>
      <c r="M46" s="38">
        <v>0</v>
      </c>
      <c r="N46" s="37" t="s">
        <v>107792</v>
      </c>
      <c r="O46" s="37" t="s">
        <v>15</v>
      </c>
      <c r="P46" s="39" t="s">
        <v>107841</v>
      </c>
      <c r="Q46" s="34" t="s">
        <v>107874</v>
      </c>
      <c r="R46" s="36" t="s">
        <v>107861</v>
      </c>
      <c r="S46"/>
      <c r="T46"/>
      <c r="U46"/>
      <c r="V46"/>
      <c r="W46"/>
      <c r="X46"/>
      <c r="Y46"/>
      <c r="Z46"/>
      <c r="AA46"/>
    </row>
    <row r="47" spans="1:27" s="19" customFormat="1" ht="38.25" x14ac:dyDescent="0.2">
      <c r="A47" s="5"/>
      <c r="B47" s="28" t="s">
        <v>103559</v>
      </c>
      <c r="C47" s="47" t="s">
        <v>107880</v>
      </c>
      <c r="D47" s="30">
        <v>5</v>
      </c>
      <c r="E47" s="34">
        <v>6</v>
      </c>
      <c r="F47" s="33">
        <v>1</v>
      </c>
      <c r="G47" s="33">
        <v>1</v>
      </c>
      <c r="H47" s="37" t="s">
        <v>120</v>
      </c>
      <c r="I47" s="37" t="s">
        <v>211</v>
      </c>
      <c r="J47" s="29">
        <f>5000000*6</f>
        <v>30000000</v>
      </c>
      <c r="K47" s="29">
        <v>30000000</v>
      </c>
      <c r="L47" s="37">
        <v>0</v>
      </c>
      <c r="M47" s="38">
        <v>0</v>
      </c>
      <c r="N47" s="37" t="s">
        <v>107792</v>
      </c>
      <c r="O47" s="37" t="s">
        <v>15</v>
      </c>
      <c r="P47" s="39" t="s">
        <v>107841</v>
      </c>
      <c r="Q47" s="34" t="s">
        <v>107874</v>
      </c>
      <c r="R47" s="36" t="s">
        <v>107861</v>
      </c>
      <c r="S47"/>
      <c r="T47"/>
      <c r="U47"/>
      <c r="V47"/>
      <c r="W47"/>
      <c r="X47"/>
      <c r="Y47"/>
      <c r="Z47"/>
      <c r="AA47"/>
    </row>
    <row r="48" spans="1:27" s="19" customFormat="1" ht="51" x14ac:dyDescent="0.2">
      <c r="A48" s="5"/>
      <c r="B48" s="28" t="s">
        <v>107881</v>
      </c>
      <c r="C48" s="47" t="s">
        <v>107882</v>
      </c>
      <c r="D48" s="30">
        <v>4</v>
      </c>
      <c r="E48" s="34">
        <v>5</v>
      </c>
      <c r="F48" s="33">
        <v>1</v>
      </c>
      <c r="G48" s="33">
        <v>1</v>
      </c>
      <c r="H48" s="37" t="s">
        <v>120</v>
      </c>
      <c r="I48" s="37" t="s">
        <v>211</v>
      </c>
      <c r="J48" s="29">
        <v>6000000</v>
      </c>
      <c r="K48" s="29">
        <v>6000000</v>
      </c>
      <c r="L48" s="37">
        <v>0</v>
      </c>
      <c r="M48" s="38">
        <v>0</v>
      </c>
      <c r="N48" s="37" t="s">
        <v>107792</v>
      </c>
      <c r="O48" s="37" t="s">
        <v>15</v>
      </c>
      <c r="P48" s="39" t="s">
        <v>107841</v>
      </c>
      <c r="Q48" s="34">
        <v>3108711592</v>
      </c>
      <c r="R48" s="36" t="s">
        <v>107883</v>
      </c>
      <c r="S48"/>
      <c r="T48"/>
      <c r="U48"/>
      <c r="V48"/>
      <c r="W48"/>
      <c r="X48"/>
      <c r="Y48"/>
      <c r="Z48"/>
      <c r="AA48"/>
    </row>
    <row r="49" spans="1:27" s="19" customFormat="1" ht="63.75" x14ac:dyDescent="0.2">
      <c r="A49" s="5"/>
      <c r="B49" s="28" t="s">
        <v>107884</v>
      </c>
      <c r="C49" s="47" t="s">
        <v>107885</v>
      </c>
      <c r="D49" s="30">
        <v>1</v>
      </c>
      <c r="E49" s="34">
        <v>1</v>
      </c>
      <c r="F49" s="33">
        <v>4</v>
      </c>
      <c r="G49" s="33">
        <v>1</v>
      </c>
      <c r="H49" s="37" t="s">
        <v>120</v>
      </c>
      <c r="I49" s="37" t="s">
        <v>211</v>
      </c>
      <c r="J49" s="29">
        <f>+(25000000)*F49</f>
        <v>100000000</v>
      </c>
      <c r="K49" s="29">
        <v>100000000</v>
      </c>
      <c r="L49" s="37">
        <v>0</v>
      </c>
      <c r="M49" s="38">
        <v>0</v>
      </c>
      <c r="N49" s="37" t="s">
        <v>107792</v>
      </c>
      <c r="O49" s="37" t="s">
        <v>15</v>
      </c>
      <c r="P49" s="39" t="s">
        <v>107841</v>
      </c>
      <c r="Q49" s="34" t="s">
        <v>107874</v>
      </c>
      <c r="R49" s="36" t="s">
        <v>107886</v>
      </c>
      <c r="S49"/>
      <c r="T49"/>
      <c r="U49"/>
      <c r="V49"/>
      <c r="W49"/>
      <c r="X49"/>
      <c r="Y49"/>
      <c r="Z49"/>
      <c r="AA49"/>
    </row>
    <row r="50" spans="1:27" s="19" customFormat="1" ht="51" x14ac:dyDescent="0.2">
      <c r="A50" s="5"/>
      <c r="B50" s="28" t="s">
        <v>107887</v>
      </c>
      <c r="C50" s="47" t="s">
        <v>107888</v>
      </c>
      <c r="D50" s="30">
        <v>1</v>
      </c>
      <c r="E50" s="34">
        <v>1</v>
      </c>
      <c r="F50" s="33">
        <v>12</v>
      </c>
      <c r="G50" s="33">
        <v>1</v>
      </c>
      <c r="H50" s="37" t="s">
        <v>120</v>
      </c>
      <c r="I50" s="37" t="s">
        <v>211</v>
      </c>
      <c r="J50" s="29">
        <f>+(40000000*4)</f>
        <v>160000000</v>
      </c>
      <c r="K50" s="29">
        <v>160000000</v>
      </c>
      <c r="L50" s="37">
        <v>0</v>
      </c>
      <c r="M50" s="38">
        <v>0</v>
      </c>
      <c r="N50" s="37" t="s">
        <v>107792</v>
      </c>
      <c r="O50" s="37" t="s">
        <v>15</v>
      </c>
      <c r="P50" s="39" t="s">
        <v>107841</v>
      </c>
      <c r="Q50" s="34" t="s">
        <v>107874</v>
      </c>
      <c r="R50" s="36" t="s">
        <v>107886</v>
      </c>
      <c r="S50"/>
      <c r="T50"/>
      <c r="U50"/>
      <c r="V50"/>
      <c r="W50"/>
      <c r="X50"/>
      <c r="Y50"/>
      <c r="Z50"/>
      <c r="AA50"/>
    </row>
    <row r="51" spans="1:27" s="19" customFormat="1" ht="76.5" x14ac:dyDescent="0.2">
      <c r="A51" s="5"/>
      <c r="B51" s="28" t="s">
        <v>107889</v>
      </c>
      <c r="C51" s="47" t="s">
        <v>107890</v>
      </c>
      <c r="D51" s="30">
        <v>1</v>
      </c>
      <c r="E51" s="34">
        <v>1</v>
      </c>
      <c r="F51" s="33">
        <v>4</v>
      </c>
      <c r="G51" s="33">
        <v>1</v>
      </c>
      <c r="H51" s="37" t="s">
        <v>120</v>
      </c>
      <c r="I51" s="37" t="s">
        <v>211</v>
      </c>
      <c r="J51" s="29">
        <f>+(9000000)*F51</f>
        <v>36000000</v>
      </c>
      <c r="K51" s="29">
        <v>36000000</v>
      </c>
      <c r="L51" s="37">
        <v>0</v>
      </c>
      <c r="M51" s="38">
        <v>0</v>
      </c>
      <c r="N51" s="37" t="s">
        <v>107792</v>
      </c>
      <c r="O51" s="37" t="s">
        <v>15</v>
      </c>
      <c r="P51" s="39" t="s">
        <v>107841</v>
      </c>
      <c r="Q51" s="34" t="s">
        <v>107874</v>
      </c>
      <c r="R51" s="36" t="s">
        <v>107886</v>
      </c>
      <c r="S51"/>
      <c r="T51"/>
      <c r="U51"/>
      <c r="V51"/>
      <c r="W51"/>
      <c r="X51"/>
      <c r="Y51"/>
      <c r="Z51"/>
      <c r="AA51"/>
    </row>
    <row r="52" spans="1:27" s="19" customFormat="1" ht="51" x14ac:dyDescent="0.2">
      <c r="A52" s="5"/>
      <c r="B52" s="28" t="s">
        <v>107891</v>
      </c>
      <c r="C52" s="47" t="s">
        <v>107892</v>
      </c>
      <c r="D52" s="30">
        <v>1</v>
      </c>
      <c r="E52" s="34">
        <v>1</v>
      </c>
      <c r="F52" s="33">
        <v>4</v>
      </c>
      <c r="G52" s="33">
        <v>1</v>
      </c>
      <c r="H52" s="37" t="s">
        <v>120</v>
      </c>
      <c r="I52" s="37" t="s">
        <v>211</v>
      </c>
      <c r="J52" s="29">
        <f>+(11000000)*F52</f>
        <v>44000000</v>
      </c>
      <c r="K52" s="29">
        <v>44000000</v>
      </c>
      <c r="L52" s="37">
        <v>0</v>
      </c>
      <c r="M52" s="38">
        <v>0</v>
      </c>
      <c r="N52" s="37" t="s">
        <v>107792</v>
      </c>
      <c r="O52" s="37" t="s">
        <v>15</v>
      </c>
      <c r="P52" s="39" t="s">
        <v>107841</v>
      </c>
      <c r="Q52" s="34" t="s">
        <v>107874</v>
      </c>
      <c r="R52" s="36" t="s">
        <v>107886</v>
      </c>
      <c r="S52"/>
      <c r="T52"/>
      <c r="U52"/>
      <c r="V52"/>
      <c r="W52"/>
      <c r="X52"/>
      <c r="Y52"/>
      <c r="Z52"/>
      <c r="AA52"/>
    </row>
    <row r="53" spans="1:27" s="19" customFormat="1" ht="63.75" x14ac:dyDescent="0.2">
      <c r="A53" s="5"/>
      <c r="B53" s="28" t="s">
        <v>105722</v>
      </c>
      <c r="C53" s="47" t="s">
        <v>107893</v>
      </c>
      <c r="D53" s="30">
        <v>4</v>
      </c>
      <c r="E53" s="34">
        <v>5</v>
      </c>
      <c r="F53" s="33">
        <v>2</v>
      </c>
      <c r="G53" s="33">
        <v>1</v>
      </c>
      <c r="H53" s="37" t="s">
        <v>120</v>
      </c>
      <c r="I53" s="37" t="s">
        <v>211</v>
      </c>
      <c r="J53" s="29">
        <f>+(7000000)*F53</f>
        <v>14000000</v>
      </c>
      <c r="K53" s="29">
        <v>14000000</v>
      </c>
      <c r="L53" s="37">
        <v>0</v>
      </c>
      <c r="M53" s="38">
        <v>0</v>
      </c>
      <c r="N53" s="37" t="s">
        <v>107792</v>
      </c>
      <c r="O53" s="37" t="s">
        <v>15</v>
      </c>
      <c r="P53" s="39" t="s">
        <v>107841</v>
      </c>
      <c r="Q53" s="34" t="s">
        <v>107874</v>
      </c>
      <c r="R53" s="36" t="s">
        <v>107886</v>
      </c>
      <c r="S53"/>
      <c r="T53"/>
      <c r="U53"/>
      <c r="V53"/>
      <c r="W53"/>
      <c r="X53"/>
      <c r="Y53"/>
      <c r="Z53"/>
      <c r="AA53"/>
    </row>
    <row r="54" spans="1:27" s="19" customFormat="1" ht="51" x14ac:dyDescent="0.2">
      <c r="A54" s="5"/>
      <c r="B54" s="28" t="s">
        <v>101344</v>
      </c>
      <c r="C54" s="47" t="s">
        <v>107894</v>
      </c>
      <c r="D54" s="30">
        <v>1</v>
      </c>
      <c r="E54" s="34">
        <v>1</v>
      </c>
      <c r="F54" s="33">
        <v>4</v>
      </c>
      <c r="G54" s="33">
        <v>1</v>
      </c>
      <c r="H54" s="37" t="s">
        <v>120</v>
      </c>
      <c r="I54" s="37" t="s">
        <v>211</v>
      </c>
      <c r="J54" s="29">
        <f>+(10000000)*F54</f>
        <v>40000000</v>
      </c>
      <c r="K54" s="29">
        <v>40000000</v>
      </c>
      <c r="L54" s="37">
        <v>0</v>
      </c>
      <c r="M54" s="38">
        <v>0</v>
      </c>
      <c r="N54" s="37" t="s">
        <v>107792</v>
      </c>
      <c r="O54" s="37" t="s">
        <v>15</v>
      </c>
      <c r="P54" s="39" t="s">
        <v>107841</v>
      </c>
      <c r="Q54" s="34" t="s">
        <v>107874</v>
      </c>
      <c r="R54" s="36" t="s">
        <v>107886</v>
      </c>
      <c r="S54"/>
      <c r="T54"/>
      <c r="U54"/>
      <c r="V54"/>
      <c r="W54"/>
      <c r="X54"/>
      <c r="Y54"/>
      <c r="Z54"/>
      <c r="AA54"/>
    </row>
    <row r="55" spans="1:27" s="19" customFormat="1" ht="51" x14ac:dyDescent="0.2">
      <c r="A55" s="5"/>
      <c r="B55" s="28" t="s">
        <v>107895</v>
      </c>
      <c r="C55" s="47" t="s">
        <v>107896</v>
      </c>
      <c r="D55" s="30">
        <v>2</v>
      </c>
      <c r="E55" s="34">
        <v>3</v>
      </c>
      <c r="F55" s="33">
        <v>12</v>
      </c>
      <c r="G55" s="33">
        <v>1</v>
      </c>
      <c r="H55" s="37" t="s">
        <v>120</v>
      </c>
      <c r="I55" s="37" t="s">
        <v>211</v>
      </c>
      <c r="J55" s="29">
        <f>+(16000000)*F55</f>
        <v>192000000</v>
      </c>
      <c r="K55" s="29">
        <v>192000000</v>
      </c>
      <c r="L55" s="37">
        <v>0</v>
      </c>
      <c r="M55" s="38">
        <v>0</v>
      </c>
      <c r="N55" s="37" t="s">
        <v>107792</v>
      </c>
      <c r="O55" s="37" t="s">
        <v>15</v>
      </c>
      <c r="P55" s="39" t="s">
        <v>107841</v>
      </c>
      <c r="Q55" s="34" t="s">
        <v>107874</v>
      </c>
      <c r="R55" s="36" t="s">
        <v>107886</v>
      </c>
      <c r="S55"/>
      <c r="T55"/>
      <c r="U55"/>
      <c r="V55"/>
      <c r="W55"/>
      <c r="X55"/>
      <c r="Y55"/>
      <c r="Z55"/>
      <c r="AA55"/>
    </row>
    <row r="56" spans="1:27" s="19" customFormat="1" ht="51" x14ac:dyDescent="0.2">
      <c r="A56" s="5"/>
      <c r="B56" s="28" t="s">
        <v>107895</v>
      </c>
      <c r="C56" s="47" t="s">
        <v>107897</v>
      </c>
      <c r="D56" s="30">
        <v>1</v>
      </c>
      <c r="E56" s="34">
        <v>2</v>
      </c>
      <c r="F56" s="33">
        <v>12</v>
      </c>
      <c r="G56" s="33">
        <v>1</v>
      </c>
      <c r="H56" s="37" t="s">
        <v>120</v>
      </c>
      <c r="I56" s="37" t="s">
        <v>211</v>
      </c>
      <c r="J56" s="29">
        <f>+(8000000)*F56</f>
        <v>96000000</v>
      </c>
      <c r="K56" s="29">
        <v>96000000</v>
      </c>
      <c r="L56" s="37">
        <v>0</v>
      </c>
      <c r="M56" s="38">
        <v>0</v>
      </c>
      <c r="N56" s="37" t="s">
        <v>107792</v>
      </c>
      <c r="O56" s="37" t="s">
        <v>15</v>
      </c>
      <c r="P56" s="39" t="s">
        <v>107841</v>
      </c>
      <c r="Q56" s="34" t="s">
        <v>107874</v>
      </c>
      <c r="R56" s="36" t="s">
        <v>107886</v>
      </c>
      <c r="S56"/>
      <c r="T56"/>
      <c r="U56"/>
      <c r="V56"/>
      <c r="W56"/>
      <c r="X56"/>
      <c r="Y56"/>
      <c r="Z56"/>
      <c r="AA56"/>
    </row>
    <row r="57" spans="1:27" s="19" customFormat="1" ht="38.25" x14ac:dyDescent="0.2">
      <c r="A57" s="5"/>
      <c r="B57" s="28" t="s">
        <v>107833</v>
      </c>
      <c r="C57" s="47" t="s">
        <v>107898</v>
      </c>
      <c r="D57" s="30">
        <v>1</v>
      </c>
      <c r="E57" s="34">
        <v>2</v>
      </c>
      <c r="F57" s="33">
        <v>3</v>
      </c>
      <c r="G57" s="33">
        <v>1</v>
      </c>
      <c r="H57" s="37" t="s">
        <v>120</v>
      </c>
      <c r="I57" s="37" t="s">
        <v>211</v>
      </c>
      <c r="J57" s="29">
        <f>+(330000000)*F57</f>
        <v>990000000</v>
      </c>
      <c r="K57" s="29">
        <v>990000000</v>
      </c>
      <c r="L57" s="37">
        <v>0</v>
      </c>
      <c r="M57" s="38">
        <v>0</v>
      </c>
      <c r="N57" s="37" t="s">
        <v>107792</v>
      </c>
      <c r="O57" s="37" t="s">
        <v>15</v>
      </c>
      <c r="P57" s="39" t="s">
        <v>107841</v>
      </c>
      <c r="Q57" s="34" t="s">
        <v>107874</v>
      </c>
      <c r="R57" s="36" t="s">
        <v>107886</v>
      </c>
      <c r="S57"/>
      <c r="T57"/>
      <c r="U57"/>
      <c r="V57"/>
      <c r="W57"/>
      <c r="X57"/>
      <c r="Y57"/>
      <c r="Z57"/>
      <c r="AA57"/>
    </row>
    <row r="58" spans="1:27" s="19" customFormat="1" ht="38.25" x14ac:dyDescent="0.2">
      <c r="A58" s="5"/>
      <c r="B58" s="28" t="s">
        <v>107899</v>
      </c>
      <c r="C58" s="47" t="s">
        <v>107900</v>
      </c>
      <c r="D58" s="30">
        <v>2</v>
      </c>
      <c r="E58" s="34">
        <v>3</v>
      </c>
      <c r="F58" s="33">
        <v>3</v>
      </c>
      <c r="G58" s="33">
        <v>1</v>
      </c>
      <c r="H58" s="37" t="s">
        <v>120</v>
      </c>
      <c r="I58" s="37" t="s">
        <v>211</v>
      </c>
      <c r="J58" s="29">
        <f>+(7900000)*F58</f>
        <v>23700000</v>
      </c>
      <c r="K58" s="29">
        <v>23700000</v>
      </c>
      <c r="L58" s="37">
        <v>0</v>
      </c>
      <c r="M58" s="38">
        <v>0</v>
      </c>
      <c r="N58" s="37" t="s">
        <v>107792</v>
      </c>
      <c r="O58" s="37" t="s">
        <v>15</v>
      </c>
      <c r="P58" s="39" t="s">
        <v>107841</v>
      </c>
      <c r="Q58" s="34" t="s">
        <v>107874</v>
      </c>
      <c r="R58" s="36" t="s">
        <v>107886</v>
      </c>
      <c r="S58"/>
      <c r="T58"/>
      <c r="U58"/>
      <c r="V58"/>
      <c r="W58"/>
      <c r="X58"/>
      <c r="Y58"/>
      <c r="Z58"/>
      <c r="AA58"/>
    </row>
    <row r="59" spans="1:27" s="19" customFormat="1" ht="51" x14ac:dyDescent="0.2">
      <c r="A59" s="5"/>
      <c r="B59" s="28" t="s">
        <v>107901</v>
      </c>
      <c r="C59" s="47" t="s">
        <v>107902</v>
      </c>
      <c r="D59" s="30">
        <v>3</v>
      </c>
      <c r="E59" s="34">
        <v>4</v>
      </c>
      <c r="F59" s="33">
        <v>2</v>
      </c>
      <c r="G59" s="33">
        <v>1</v>
      </c>
      <c r="H59" s="37" t="s">
        <v>120</v>
      </c>
      <c r="I59" s="37" t="s">
        <v>211</v>
      </c>
      <c r="J59" s="29">
        <f>+(14000000)*F59</f>
        <v>28000000</v>
      </c>
      <c r="K59" s="29">
        <v>28000000</v>
      </c>
      <c r="L59" s="37">
        <v>0</v>
      </c>
      <c r="M59" s="38">
        <v>0</v>
      </c>
      <c r="N59" s="37" t="s">
        <v>107792</v>
      </c>
      <c r="O59" s="37" t="s">
        <v>15</v>
      </c>
      <c r="P59" s="39" t="s">
        <v>107841</v>
      </c>
      <c r="Q59" s="34" t="s">
        <v>107874</v>
      </c>
      <c r="R59" s="36" t="s">
        <v>107886</v>
      </c>
      <c r="S59"/>
      <c r="T59"/>
      <c r="U59"/>
      <c r="V59"/>
      <c r="W59"/>
      <c r="X59"/>
      <c r="Y59"/>
      <c r="Z59"/>
      <c r="AA59"/>
    </row>
    <row r="60" spans="1:27" s="19" customFormat="1" ht="51" x14ac:dyDescent="0.2">
      <c r="A60" s="5"/>
      <c r="B60" s="28" t="s">
        <v>107887</v>
      </c>
      <c r="C60" s="47" t="s">
        <v>107903</v>
      </c>
      <c r="D60" s="30">
        <v>2</v>
      </c>
      <c r="E60" s="34">
        <v>3</v>
      </c>
      <c r="F60" s="33">
        <v>3</v>
      </c>
      <c r="G60" s="33">
        <v>1</v>
      </c>
      <c r="H60" s="37" t="s">
        <v>120</v>
      </c>
      <c r="I60" s="37" t="s">
        <v>211</v>
      </c>
      <c r="J60" s="29">
        <f>+(80000000)*F60</f>
        <v>240000000</v>
      </c>
      <c r="K60" s="29">
        <v>240000000</v>
      </c>
      <c r="L60" s="37">
        <v>0</v>
      </c>
      <c r="M60" s="38">
        <v>0</v>
      </c>
      <c r="N60" s="37" t="s">
        <v>107792</v>
      </c>
      <c r="O60" s="37" t="s">
        <v>15</v>
      </c>
      <c r="P60" s="39" t="s">
        <v>107841</v>
      </c>
      <c r="Q60" s="34" t="s">
        <v>107874</v>
      </c>
      <c r="R60" s="36" t="s">
        <v>107886</v>
      </c>
      <c r="S60"/>
      <c r="T60"/>
      <c r="U60"/>
      <c r="V60"/>
      <c r="W60"/>
      <c r="X60"/>
      <c r="Y60"/>
      <c r="Z60"/>
      <c r="AA60"/>
    </row>
    <row r="61" spans="1:27" s="19" customFormat="1" ht="51" x14ac:dyDescent="0.2">
      <c r="A61" s="5"/>
      <c r="B61" s="28" t="s">
        <v>107891</v>
      </c>
      <c r="C61" s="47" t="s">
        <v>107904</v>
      </c>
      <c r="D61" s="30">
        <v>2</v>
      </c>
      <c r="E61" s="34">
        <v>3</v>
      </c>
      <c r="F61" s="33">
        <v>12</v>
      </c>
      <c r="G61" s="33">
        <v>1</v>
      </c>
      <c r="H61" s="37" t="s">
        <v>120</v>
      </c>
      <c r="I61" s="37" t="s">
        <v>211</v>
      </c>
      <c r="J61" s="29">
        <f>+(22000000)*4</f>
        <v>88000000</v>
      </c>
      <c r="K61" s="29">
        <v>88000000</v>
      </c>
      <c r="L61" s="37">
        <v>0</v>
      </c>
      <c r="M61" s="38">
        <v>0</v>
      </c>
      <c r="N61" s="37" t="s">
        <v>107792</v>
      </c>
      <c r="O61" s="37" t="s">
        <v>15</v>
      </c>
      <c r="P61" s="39" t="s">
        <v>107841</v>
      </c>
      <c r="Q61" s="34" t="s">
        <v>107874</v>
      </c>
      <c r="R61" s="36" t="s">
        <v>107886</v>
      </c>
      <c r="S61"/>
      <c r="T61"/>
      <c r="U61"/>
      <c r="V61"/>
      <c r="W61"/>
      <c r="X61"/>
      <c r="Y61"/>
      <c r="Z61"/>
      <c r="AA61"/>
    </row>
    <row r="62" spans="1:27" s="19" customFormat="1" ht="38.25" x14ac:dyDescent="0.2">
      <c r="A62" s="5"/>
      <c r="B62" s="28" t="s">
        <v>107899</v>
      </c>
      <c r="C62" s="47" t="s">
        <v>107905</v>
      </c>
      <c r="D62" s="30">
        <v>2</v>
      </c>
      <c r="E62" s="34">
        <v>3</v>
      </c>
      <c r="F62" s="33">
        <v>3</v>
      </c>
      <c r="G62" s="33">
        <v>1</v>
      </c>
      <c r="H62" s="37" t="s">
        <v>120</v>
      </c>
      <c r="I62" s="37" t="s">
        <v>211</v>
      </c>
      <c r="J62" s="29">
        <f>+(19000000)*F62</f>
        <v>57000000</v>
      </c>
      <c r="K62" s="29">
        <v>57000000</v>
      </c>
      <c r="L62" s="37">
        <v>0</v>
      </c>
      <c r="M62" s="38">
        <v>0</v>
      </c>
      <c r="N62" s="37" t="s">
        <v>107792</v>
      </c>
      <c r="O62" s="37" t="s">
        <v>15</v>
      </c>
      <c r="P62" s="39" t="s">
        <v>107841</v>
      </c>
      <c r="Q62" s="34" t="s">
        <v>107874</v>
      </c>
      <c r="R62" s="36" t="s">
        <v>107886</v>
      </c>
      <c r="S62"/>
      <c r="T62"/>
      <c r="U62"/>
      <c r="V62"/>
      <c r="W62"/>
      <c r="X62"/>
      <c r="Y62"/>
      <c r="Z62"/>
      <c r="AA62"/>
    </row>
    <row r="63" spans="1:27" s="19" customFormat="1" ht="51" x14ac:dyDescent="0.2">
      <c r="A63" s="5"/>
      <c r="B63" s="28" t="s">
        <v>107817</v>
      </c>
      <c r="C63" s="47" t="s">
        <v>107906</v>
      </c>
      <c r="D63" s="30">
        <v>3</v>
      </c>
      <c r="E63" s="34">
        <v>4</v>
      </c>
      <c r="F63" s="33">
        <v>2</v>
      </c>
      <c r="G63" s="33">
        <v>1</v>
      </c>
      <c r="H63" s="37" t="s">
        <v>120</v>
      </c>
      <c r="I63" s="37" t="s">
        <v>211</v>
      </c>
      <c r="J63" s="29">
        <f>+(80000000)</f>
        <v>80000000</v>
      </c>
      <c r="K63" s="29">
        <v>80000000</v>
      </c>
      <c r="L63" s="37">
        <v>0</v>
      </c>
      <c r="M63" s="38">
        <v>0</v>
      </c>
      <c r="N63" s="37" t="s">
        <v>107792</v>
      </c>
      <c r="O63" s="37" t="s">
        <v>15</v>
      </c>
      <c r="P63" s="39" t="s">
        <v>107841</v>
      </c>
      <c r="Q63" s="34" t="s">
        <v>107874</v>
      </c>
      <c r="R63" s="36" t="s">
        <v>107886</v>
      </c>
      <c r="S63"/>
      <c r="T63"/>
      <c r="U63"/>
      <c r="V63"/>
      <c r="W63"/>
      <c r="X63"/>
      <c r="Y63"/>
      <c r="Z63"/>
      <c r="AA63"/>
    </row>
    <row r="64" spans="1:27" s="19" customFormat="1" ht="51" x14ac:dyDescent="0.2">
      <c r="A64" s="5"/>
      <c r="B64" s="28" t="s">
        <v>107895</v>
      </c>
      <c r="C64" s="47" t="s">
        <v>107907</v>
      </c>
      <c r="D64" s="30">
        <v>3</v>
      </c>
      <c r="E64" s="34">
        <v>4</v>
      </c>
      <c r="F64" s="33">
        <v>12</v>
      </c>
      <c r="G64" s="33">
        <v>1</v>
      </c>
      <c r="H64" s="37" t="s">
        <v>120</v>
      </c>
      <c r="I64" s="37" t="s">
        <v>211</v>
      </c>
      <c r="J64" s="29">
        <f>+(40000000)*3</f>
        <v>120000000</v>
      </c>
      <c r="K64" s="29">
        <v>120000000</v>
      </c>
      <c r="L64" s="37">
        <v>0</v>
      </c>
      <c r="M64" s="38">
        <v>0</v>
      </c>
      <c r="N64" s="37" t="s">
        <v>107792</v>
      </c>
      <c r="O64" s="37" t="s">
        <v>15</v>
      </c>
      <c r="P64" s="39" t="s">
        <v>107841</v>
      </c>
      <c r="Q64" s="34" t="s">
        <v>107874</v>
      </c>
      <c r="R64" s="36" t="s">
        <v>107886</v>
      </c>
      <c r="S64"/>
      <c r="T64"/>
      <c r="U64"/>
      <c r="V64"/>
      <c r="W64"/>
      <c r="X64"/>
      <c r="Y64"/>
      <c r="Z64"/>
      <c r="AA64"/>
    </row>
    <row r="65" spans="1:27" s="19" customFormat="1" ht="63.75" x14ac:dyDescent="0.2">
      <c r="A65" s="5"/>
      <c r="B65" s="28" t="s">
        <v>107908</v>
      </c>
      <c r="C65" s="47" t="s">
        <v>107909</v>
      </c>
      <c r="D65" s="30">
        <v>1</v>
      </c>
      <c r="E65" s="34">
        <v>1</v>
      </c>
      <c r="F65" s="33">
        <v>12</v>
      </c>
      <c r="G65" s="33">
        <v>1</v>
      </c>
      <c r="H65" s="37" t="s">
        <v>120</v>
      </c>
      <c r="I65" s="37" t="s">
        <v>211</v>
      </c>
      <c r="J65" s="29">
        <f>+(21000000)</f>
        <v>21000000</v>
      </c>
      <c r="K65" s="29">
        <v>21000000</v>
      </c>
      <c r="L65" s="37">
        <v>0</v>
      </c>
      <c r="M65" s="38">
        <v>0</v>
      </c>
      <c r="N65" s="37" t="s">
        <v>107792</v>
      </c>
      <c r="O65" s="37" t="s">
        <v>15</v>
      </c>
      <c r="P65" s="39" t="s">
        <v>107841</v>
      </c>
      <c r="Q65" s="34" t="s">
        <v>107874</v>
      </c>
      <c r="R65" s="36" t="s">
        <v>107886</v>
      </c>
      <c r="S65"/>
      <c r="T65"/>
      <c r="U65"/>
      <c r="V65"/>
      <c r="W65"/>
      <c r="X65"/>
      <c r="Y65"/>
      <c r="Z65"/>
      <c r="AA65"/>
    </row>
    <row r="66" spans="1:27" s="19" customFormat="1" ht="38.25" x14ac:dyDescent="0.2">
      <c r="A66" s="5"/>
      <c r="B66" s="28" t="s">
        <v>101344</v>
      </c>
      <c r="C66" s="47" t="s">
        <v>107910</v>
      </c>
      <c r="D66" s="30">
        <v>1</v>
      </c>
      <c r="E66" s="34">
        <v>2</v>
      </c>
      <c r="F66" s="33">
        <v>4</v>
      </c>
      <c r="G66" s="33">
        <v>1</v>
      </c>
      <c r="H66" s="37" t="s">
        <v>120</v>
      </c>
      <c r="I66" s="37" t="s">
        <v>211</v>
      </c>
      <c r="J66" s="29">
        <f>+(22000000)*F66</f>
        <v>88000000</v>
      </c>
      <c r="K66" s="29">
        <v>88000000</v>
      </c>
      <c r="L66" s="37">
        <v>0</v>
      </c>
      <c r="M66" s="38">
        <v>0</v>
      </c>
      <c r="N66" s="37" t="s">
        <v>107792</v>
      </c>
      <c r="O66" s="37" t="s">
        <v>15</v>
      </c>
      <c r="P66" s="39" t="s">
        <v>107841</v>
      </c>
      <c r="Q66" s="34" t="s">
        <v>107874</v>
      </c>
      <c r="R66" s="36" t="s">
        <v>107886</v>
      </c>
      <c r="S66"/>
      <c r="T66"/>
      <c r="U66"/>
      <c r="V66"/>
      <c r="W66"/>
      <c r="X66"/>
      <c r="Y66"/>
      <c r="Z66"/>
      <c r="AA66"/>
    </row>
    <row r="67" spans="1:27" s="19" customFormat="1" ht="51" x14ac:dyDescent="0.2">
      <c r="A67" s="5"/>
      <c r="B67" s="28" t="s">
        <v>107895</v>
      </c>
      <c r="C67" s="47" t="s">
        <v>107911</v>
      </c>
      <c r="D67" s="30">
        <v>1</v>
      </c>
      <c r="E67" s="34">
        <v>2</v>
      </c>
      <c r="F67" s="33">
        <v>12</v>
      </c>
      <c r="G67" s="33">
        <v>1</v>
      </c>
      <c r="H67" s="37" t="s">
        <v>120</v>
      </c>
      <c r="I67" s="37" t="s">
        <v>211</v>
      </c>
      <c r="J67" s="29">
        <v>125000000</v>
      </c>
      <c r="K67" s="29">
        <v>125000000</v>
      </c>
      <c r="L67" s="37">
        <v>0</v>
      </c>
      <c r="M67" s="38">
        <v>0</v>
      </c>
      <c r="N67" s="37" t="s">
        <v>107792</v>
      </c>
      <c r="O67" s="37" t="s">
        <v>15</v>
      </c>
      <c r="P67" s="39" t="s">
        <v>107841</v>
      </c>
      <c r="Q67" s="34" t="s">
        <v>107874</v>
      </c>
      <c r="R67" s="36" t="s">
        <v>107886</v>
      </c>
      <c r="S67"/>
      <c r="T67"/>
      <c r="U67"/>
      <c r="V67"/>
      <c r="W67"/>
      <c r="X67"/>
      <c r="Y67"/>
      <c r="Z67"/>
      <c r="AA67"/>
    </row>
    <row r="68" spans="1:27" s="19" customFormat="1" ht="51" x14ac:dyDescent="0.2">
      <c r="A68" s="5"/>
      <c r="B68" s="28" t="s">
        <v>107912</v>
      </c>
      <c r="C68" s="47" t="s">
        <v>107913</v>
      </c>
      <c r="D68" s="30">
        <v>5</v>
      </c>
      <c r="E68" s="34">
        <v>6</v>
      </c>
      <c r="F68" s="33">
        <v>6</v>
      </c>
      <c r="G68" s="33">
        <v>1</v>
      </c>
      <c r="H68" s="37" t="s">
        <v>120</v>
      </c>
      <c r="I68" s="37" t="s">
        <v>211</v>
      </c>
      <c r="J68" s="29">
        <v>150000000</v>
      </c>
      <c r="K68" s="29">
        <v>150000000</v>
      </c>
      <c r="L68" s="37">
        <v>0</v>
      </c>
      <c r="M68" s="38">
        <v>0</v>
      </c>
      <c r="N68" s="37" t="s">
        <v>107792</v>
      </c>
      <c r="O68" s="37" t="s">
        <v>15</v>
      </c>
      <c r="P68" s="39" t="s">
        <v>107841</v>
      </c>
      <c r="Q68" s="34" t="s">
        <v>107874</v>
      </c>
      <c r="R68" s="36" t="s">
        <v>107886</v>
      </c>
      <c r="S68"/>
      <c r="T68"/>
      <c r="U68"/>
      <c r="V68"/>
      <c r="W68"/>
      <c r="X68"/>
      <c r="Y68"/>
      <c r="Z68"/>
      <c r="AA68"/>
    </row>
    <row r="69" spans="1:27" s="19" customFormat="1" ht="38.25" x14ac:dyDescent="0.2">
      <c r="A69" s="5"/>
      <c r="B69" s="28" t="s">
        <v>107833</v>
      </c>
      <c r="C69" s="47" t="s">
        <v>107914</v>
      </c>
      <c r="D69" s="30">
        <v>6</v>
      </c>
      <c r="E69" s="34">
        <v>7</v>
      </c>
      <c r="F69" s="33">
        <v>5</v>
      </c>
      <c r="G69" s="33">
        <v>1</v>
      </c>
      <c r="H69" s="37" t="s">
        <v>120</v>
      </c>
      <c r="I69" s="37" t="s">
        <v>211</v>
      </c>
      <c r="J69" s="29">
        <v>367500000</v>
      </c>
      <c r="K69" s="29">
        <v>367500000</v>
      </c>
      <c r="L69" s="37">
        <v>0</v>
      </c>
      <c r="M69" s="38">
        <v>0</v>
      </c>
      <c r="N69" s="37" t="s">
        <v>107792</v>
      </c>
      <c r="O69" s="37" t="s">
        <v>15</v>
      </c>
      <c r="P69" s="39" t="s">
        <v>107841</v>
      </c>
      <c r="Q69" s="34" t="s">
        <v>107874</v>
      </c>
      <c r="R69" s="36" t="s">
        <v>107886</v>
      </c>
      <c r="S69"/>
      <c r="T69"/>
      <c r="U69"/>
      <c r="V69"/>
      <c r="W69"/>
      <c r="X69"/>
      <c r="Y69"/>
      <c r="Z69"/>
      <c r="AA69"/>
    </row>
    <row r="70" spans="1:27" s="19" customFormat="1" ht="51" x14ac:dyDescent="0.2">
      <c r="A70" s="5"/>
      <c r="B70" s="28" t="s">
        <v>107891</v>
      </c>
      <c r="C70" s="47" t="s">
        <v>107915</v>
      </c>
      <c r="D70" s="30">
        <v>1</v>
      </c>
      <c r="E70" s="34">
        <v>2</v>
      </c>
      <c r="F70" s="33">
        <v>12</v>
      </c>
      <c r="G70" s="33">
        <v>1</v>
      </c>
      <c r="H70" s="37" t="s">
        <v>120</v>
      </c>
      <c r="I70" s="37" t="s">
        <v>211</v>
      </c>
      <c r="J70" s="29">
        <f>+(59500000)</f>
        <v>59500000</v>
      </c>
      <c r="K70" s="29">
        <v>59500000</v>
      </c>
      <c r="L70" s="37">
        <v>0</v>
      </c>
      <c r="M70" s="38">
        <v>0</v>
      </c>
      <c r="N70" s="37" t="s">
        <v>107792</v>
      </c>
      <c r="O70" s="37" t="s">
        <v>15</v>
      </c>
      <c r="P70" s="39" t="s">
        <v>107841</v>
      </c>
      <c r="Q70" s="34" t="s">
        <v>107874</v>
      </c>
      <c r="R70" s="36" t="s">
        <v>107886</v>
      </c>
      <c r="S70"/>
      <c r="T70"/>
      <c r="U70"/>
      <c r="V70"/>
      <c r="W70"/>
      <c r="X70"/>
      <c r="Y70"/>
      <c r="Z70"/>
      <c r="AA70"/>
    </row>
    <row r="71" spans="1:27" s="19" customFormat="1" ht="51" x14ac:dyDescent="0.2">
      <c r="A71" s="5"/>
      <c r="B71" s="28" t="s">
        <v>105722</v>
      </c>
      <c r="C71" s="47" t="s">
        <v>107916</v>
      </c>
      <c r="D71" s="30">
        <v>1</v>
      </c>
      <c r="E71" s="34">
        <v>2</v>
      </c>
      <c r="F71" s="33">
        <v>12</v>
      </c>
      <c r="G71" s="33">
        <v>1</v>
      </c>
      <c r="H71" s="37" t="s">
        <v>120</v>
      </c>
      <c r="I71" s="37" t="s">
        <v>211</v>
      </c>
      <c r="J71" s="29">
        <f>23800000</f>
        <v>23800000</v>
      </c>
      <c r="K71" s="29">
        <v>23800000</v>
      </c>
      <c r="L71" s="37">
        <v>0</v>
      </c>
      <c r="M71" s="38">
        <v>0</v>
      </c>
      <c r="N71" s="37" t="s">
        <v>107792</v>
      </c>
      <c r="O71" s="37" t="s">
        <v>15</v>
      </c>
      <c r="P71" s="39" t="s">
        <v>107841</v>
      </c>
      <c r="Q71" s="34" t="s">
        <v>107874</v>
      </c>
      <c r="R71" s="36" t="s">
        <v>107886</v>
      </c>
      <c r="S71"/>
      <c r="T71"/>
      <c r="U71"/>
      <c r="V71"/>
      <c r="W71"/>
      <c r="X71"/>
      <c r="Y71"/>
      <c r="Z71"/>
      <c r="AA71"/>
    </row>
    <row r="72" spans="1:27" s="19" customFormat="1" ht="51" x14ac:dyDescent="0.2">
      <c r="A72" s="5"/>
      <c r="B72" s="28" t="s">
        <v>105722</v>
      </c>
      <c r="C72" s="47" t="s">
        <v>107917</v>
      </c>
      <c r="D72" s="30">
        <v>1</v>
      </c>
      <c r="E72" s="34">
        <v>2</v>
      </c>
      <c r="F72" s="33">
        <v>12</v>
      </c>
      <c r="G72" s="33">
        <v>1</v>
      </c>
      <c r="H72" s="37" t="s">
        <v>120</v>
      </c>
      <c r="I72" s="37" t="s">
        <v>211</v>
      </c>
      <c r="J72" s="29">
        <v>8000000</v>
      </c>
      <c r="K72" s="29">
        <v>8000000</v>
      </c>
      <c r="L72" s="37">
        <v>0</v>
      </c>
      <c r="M72" s="38">
        <v>0</v>
      </c>
      <c r="N72" s="37" t="s">
        <v>107792</v>
      </c>
      <c r="O72" s="37" t="s">
        <v>15</v>
      </c>
      <c r="P72" s="39" t="s">
        <v>107841</v>
      </c>
      <c r="Q72" s="34" t="s">
        <v>107874</v>
      </c>
      <c r="R72" s="36" t="s">
        <v>107886</v>
      </c>
      <c r="S72"/>
      <c r="T72"/>
      <c r="U72"/>
      <c r="V72"/>
      <c r="W72"/>
      <c r="X72"/>
      <c r="Y72"/>
      <c r="Z72"/>
      <c r="AA72"/>
    </row>
    <row r="73" spans="1:27" s="19" customFormat="1" ht="51" x14ac:dyDescent="0.2">
      <c r="A73" s="5"/>
      <c r="B73" s="28" t="s">
        <v>105722</v>
      </c>
      <c r="C73" s="47" t="s">
        <v>107918</v>
      </c>
      <c r="D73" s="30">
        <v>3</v>
      </c>
      <c r="E73" s="34">
        <v>5</v>
      </c>
      <c r="F73" s="33">
        <v>12</v>
      </c>
      <c r="G73" s="33">
        <v>1</v>
      </c>
      <c r="H73" s="37" t="s">
        <v>120</v>
      </c>
      <c r="I73" s="37" t="s">
        <v>211</v>
      </c>
      <c r="J73" s="29">
        <v>30000000</v>
      </c>
      <c r="K73" s="29">
        <v>30000000</v>
      </c>
      <c r="L73" s="37">
        <v>0</v>
      </c>
      <c r="M73" s="38">
        <v>0</v>
      </c>
      <c r="N73" s="37" t="s">
        <v>107792</v>
      </c>
      <c r="O73" s="37" t="s">
        <v>15</v>
      </c>
      <c r="P73" s="39" t="s">
        <v>107841</v>
      </c>
      <c r="Q73" s="34" t="s">
        <v>107874</v>
      </c>
      <c r="R73" s="36" t="s">
        <v>107886</v>
      </c>
      <c r="S73"/>
      <c r="T73"/>
      <c r="U73"/>
      <c r="V73"/>
      <c r="W73"/>
      <c r="X73"/>
      <c r="Y73"/>
      <c r="Z73"/>
      <c r="AA73"/>
    </row>
    <row r="74" spans="1:27" s="19" customFormat="1" ht="51" x14ac:dyDescent="0.2">
      <c r="A74" s="5"/>
      <c r="B74" s="28" t="s">
        <v>107919</v>
      </c>
      <c r="C74" s="47" t="s">
        <v>107920</v>
      </c>
      <c r="D74" s="30">
        <v>2</v>
      </c>
      <c r="E74" s="34" t="s">
        <v>107870</v>
      </c>
      <c r="F74" s="33" t="s">
        <v>107865</v>
      </c>
      <c r="G74" s="33" t="s">
        <v>217</v>
      </c>
      <c r="H74" s="37" t="s">
        <v>120</v>
      </c>
      <c r="I74" s="37" t="s">
        <v>211</v>
      </c>
      <c r="J74" s="29">
        <v>150000000</v>
      </c>
      <c r="K74" s="29">
        <v>150000000</v>
      </c>
      <c r="L74" s="37">
        <v>0</v>
      </c>
      <c r="M74" s="38">
        <v>0</v>
      </c>
      <c r="N74" s="37" t="s">
        <v>107792</v>
      </c>
      <c r="O74" s="37" t="s">
        <v>15</v>
      </c>
      <c r="P74" s="39" t="s">
        <v>107841</v>
      </c>
      <c r="Q74" s="34">
        <v>3203037228</v>
      </c>
      <c r="R74" s="36" t="s">
        <v>107921</v>
      </c>
      <c r="S74"/>
      <c r="T74"/>
      <c r="U74"/>
      <c r="V74"/>
      <c r="W74"/>
      <c r="X74"/>
      <c r="Y74"/>
      <c r="Z74"/>
      <c r="AA74"/>
    </row>
    <row r="75" spans="1:27" s="19" customFormat="1" ht="38.25" x14ac:dyDescent="0.2">
      <c r="A75" s="5"/>
      <c r="B75" s="28" t="s">
        <v>107922</v>
      </c>
      <c r="C75" s="47" t="s">
        <v>107923</v>
      </c>
      <c r="D75" s="30">
        <v>2</v>
      </c>
      <c r="E75" s="34" t="s">
        <v>107870</v>
      </c>
      <c r="F75" s="33" t="s">
        <v>107870</v>
      </c>
      <c r="G75" s="33" t="s">
        <v>217</v>
      </c>
      <c r="H75" s="37" t="s">
        <v>120</v>
      </c>
      <c r="I75" s="37" t="s">
        <v>211</v>
      </c>
      <c r="J75" s="29">
        <v>150000000</v>
      </c>
      <c r="K75" s="29">
        <v>150000000</v>
      </c>
      <c r="L75" s="37">
        <v>0</v>
      </c>
      <c r="M75" s="38">
        <v>0</v>
      </c>
      <c r="N75" s="37" t="s">
        <v>107792</v>
      </c>
      <c r="O75" s="37" t="s">
        <v>15</v>
      </c>
      <c r="P75" s="39" t="s">
        <v>107841</v>
      </c>
      <c r="Q75" s="34">
        <v>3203037228</v>
      </c>
      <c r="R75" s="36" t="s">
        <v>107921</v>
      </c>
      <c r="S75"/>
      <c r="T75"/>
      <c r="U75"/>
      <c r="V75"/>
      <c r="W75"/>
      <c r="X75"/>
      <c r="Y75"/>
      <c r="Z75"/>
      <c r="AA75"/>
    </row>
    <row r="76" spans="1:27" s="19" customFormat="1" ht="38.25" x14ac:dyDescent="0.2">
      <c r="A76" s="5"/>
      <c r="B76" s="28" t="s">
        <v>107922</v>
      </c>
      <c r="C76" s="47" t="s">
        <v>107924</v>
      </c>
      <c r="D76" s="30">
        <v>2</v>
      </c>
      <c r="E76" s="34" t="s">
        <v>107870</v>
      </c>
      <c r="F76" s="33" t="s">
        <v>107864</v>
      </c>
      <c r="G76" s="33" t="s">
        <v>217</v>
      </c>
      <c r="H76" s="37" t="s">
        <v>120</v>
      </c>
      <c r="I76" s="37" t="s">
        <v>211</v>
      </c>
      <c r="J76" s="29">
        <v>30000000</v>
      </c>
      <c r="K76" s="29">
        <v>30000000</v>
      </c>
      <c r="L76" s="37">
        <v>0</v>
      </c>
      <c r="M76" s="38">
        <v>0</v>
      </c>
      <c r="N76" s="37" t="s">
        <v>107792</v>
      </c>
      <c r="O76" s="37" t="s">
        <v>15</v>
      </c>
      <c r="P76" s="39" t="s">
        <v>107841</v>
      </c>
      <c r="Q76" s="34">
        <v>3203037228</v>
      </c>
      <c r="R76" s="36" t="s">
        <v>107921</v>
      </c>
      <c r="S76"/>
      <c r="T76"/>
      <c r="U76"/>
      <c r="V76"/>
      <c r="W76"/>
      <c r="X76"/>
      <c r="Y76"/>
      <c r="Z76"/>
      <c r="AA76"/>
    </row>
    <row r="77" spans="1:27" s="19" customFormat="1" ht="38.25" x14ac:dyDescent="0.2">
      <c r="A77" s="5"/>
      <c r="B77" s="28" t="s">
        <v>107925</v>
      </c>
      <c r="C77" s="47" t="s">
        <v>107926</v>
      </c>
      <c r="D77" s="30">
        <v>1</v>
      </c>
      <c r="E77" s="34" t="s">
        <v>107864</v>
      </c>
      <c r="F77" s="33" t="s">
        <v>107870</v>
      </c>
      <c r="G77" s="33" t="s">
        <v>217</v>
      </c>
      <c r="H77" s="37" t="s">
        <v>120</v>
      </c>
      <c r="I77" s="37" t="s">
        <v>211</v>
      </c>
      <c r="J77" s="29">
        <v>30000000</v>
      </c>
      <c r="K77" s="29">
        <v>30000000</v>
      </c>
      <c r="L77" s="37">
        <v>0</v>
      </c>
      <c r="M77" s="38">
        <v>0</v>
      </c>
      <c r="N77" s="37" t="s">
        <v>107792</v>
      </c>
      <c r="O77" s="37" t="s">
        <v>15</v>
      </c>
      <c r="P77" s="39" t="s">
        <v>107841</v>
      </c>
      <c r="Q77" s="34">
        <v>3203037228</v>
      </c>
      <c r="R77" s="36" t="s">
        <v>107921</v>
      </c>
      <c r="S77"/>
      <c r="T77"/>
      <c r="U77"/>
      <c r="V77"/>
      <c r="W77"/>
      <c r="X77"/>
      <c r="Y77"/>
      <c r="Z77"/>
      <c r="AA77"/>
    </row>
    <row r="78" spans="1:27" s="19" customFormat="1" ht="51" x14ac:dyDescent="0.2">
      <c r="A78" s="5"/>
      <c r="B78" s="49" t="s">
        <v>107931</v>
      </c>
      <c r="C78" s="47" t="s">
        <v>107932</v>
      </c>
      <c r="D78" s="30">
        <v>1</v>
      </c>
      <c r="E78" s="34">
        <v>1</v>
      </c>
      <c r="F78" s="33">
        <v>5</v>
      </c>
      <c r="G78" s="33">
        <v>1</v>
      </c>
      <c r="H78" s="37" t="s">
        <v>120</v>
      </c>
      <c r="I78" s="37" t="s">
        <v>211</v>
      </c>
      <c r="J78" s="29">
        <f>16800000+16100000+2300000+40900000</f>
        <v>76100000</v>
      </c>
      <c r="K78" s="29">
        <f>35600000+950000+780000</f>
        <v>37330000</v>
      </c>
      <c r="L78" s="37">
        <v>0</v>
      </c>
      <c r="M78" s="38">
        <v>0</v>
      </c>
      <c r="N78" s="37" t="s">
        <v>107792</v>
      </c>
      <c r="O78" s="37" t="s">
        <v>15</v>
      </c>
      <c r="P78" s="39" t="s">
        <v>107933</v>
      </c>
      <c r="Q78" s="34" t="s">
        <v>107934</v>
      </c>
      <c r="R78" s="36" t="s">
        <v>107935</v>
      </c>
      <c r="S78"/>
      <c r="T78"/>
      <c r="U78"/>
      <c r="V78"/>
      <c r="W78"/>
      <c r="X78"/>
      <c r="Y78"/>
      <c r="Z78"/>
      <c r="AA78"/>
    </row>
    <row r="79" spans="1:27" s="19" customFormat="1" ht="63.75" x14ac:dyDescent="0.2">
      <c r="A79" s="5"/>
      <c r="B79" s="49" t="s">
        <v>107936</v>
      </c>
      <c r="C79" s="47" t="s">
        <v>107937</v>
      </c>
      <c r="D79" s="30">
        <v>1</v>
      </c>
      <c r="E79" s="34">
        <v>1</v>
      </c>
      <c r="F79" s="33">
        <v>3</v>
      </c>
      <c r="G79" s="33">
        <v>1</v>
      </c>
      <c r="H79" s="37" t="s">
        <v>120</v>
      </c>
      <c r="I79" s="37" t="s">
        <v>211</v>
      </c>
      <c r="J79" s="29">
        <v>53000000</v>
      </c>
      <c r="K79" s="29">
        <v>53000000</v>
      </c>
      <c r="L79" s="37">
        <v>0</v>
      </c>
      <c r="M79" s="38">
        <v>0</v>
      </c>
      <c r="N79" s="37" t="s">
        <v>107792</v>
      </c>
      <c r="O79" s="37" t="s">
        <v>15</v>
      </c>
      <c r="P79" s="39" t="s">
        <v>107933</v>
      </c>
      <c r="Q79" s="34" t="s">
        <v>107934</v>
      </c>
      <c r="R79" s="36" t="s">
        <v>107935</v>
      </c>
      <c r="S79"/>
      <c r="T79"/>
      <c r="U79"/>
      <c r="V79"/>
      <c r="W79"/>
      <c r="X79"/>
      <c r="Y79"/>
      <c r="Z79"/>
      <c r="AA79"/>
    </row>
    <row r="80" spans="1:27" s="19" customFormat="1" ht="51" x14ac:dyDescent="0.2">
      <c r="A80" s="5"/>
      <c r="B80" s="49" t="s">
        <v>107938</v>
      </c>
      <c r="C80" s="47" t="s">
        <v>107939</v>
      </c>
      <c r="D80" s="30">
        <v>1</v>
      </c>
      <c r="E80" s="34">
        <v>1</v>
      </c>
      <c r="F80" s="33">
        <v>3</v>
      </c>
      <c r="G80" s="33">
        <v>1</v>
      </c>
      <c r="H80" s="37" t="s">
        <v>120</v>
      </c>
      <c r="I80" s="37" t="s">
        <v>211</v>
      </c>
      <c r="J80" s="29">
        <v>47680000</v>
      </c>
      <c r="K80" s="29">
        <v>47680000</v>
      </c>
      <c r="L80" s="37">
        <v>0</v>
      </c>
      <c r="M80" s="38">
        <v>0</v>
      </c>
      <c r="N80" s="37" t="s">
        <v>107792</v>
      </c>
      <c r="O80" s="37" t="s">
        <v>15</v>
      </c>
      <c r="P80" s="39" t="s">
        <v>107933</v>
      </c>
      <c r="Q80" s="34" t="s">
        <v>107934</v>
      </c>
      <c r="R80" s="36" t="s">
        <v>107935</v>
      </c>
      <c r="S80"/>
      <c r="T80"/>
      <c r="U80"/>
      <c r="V80"/>
      <c r="W80"/>
      <c r="X80"/>
      <c r="Y80"/>
      <c r="Z80"/>
      <c r="AA80"/>
    </row>
    <row r="81" spans="1:27" s="19" customFormat="1" ht="63.75" x14ac:dyDescent="0.2">
      <c r="A81" s="5"/>
      <c r="B81" s="49" t="s">
        <v>107940</v>
      </c>
      <c r="C81" s="66" t="s">
        <v>107941</v>
      </c>
      <c r="D81" s="30">
        <v>1</v>
      </c>
      <c r="E81" s="34">
        <v>1</v>
      </c>
      <c r="F81" s="33">
        <v>3</v>
      </c>
      <c r="G81" s="33">
        <v>1</v>
      </c>
      <c r="H81" s="37" t="s">
        <v>120</v>
      </c>
      <c r="I81" s="37" t="s">
        <v>211</v>
      </c>
      <c r="J81" s="63">
        <v>10035490</v>
      </c>
      <c r="K81" s="29">
        <v>30106470</v>
      </c>
      <c r="L81" s="37">
        <v>0</v>
      </c>
      <c r="M81" s="38">
        <v>0</v>
      </c>
      <c r="N81" s="37" t="s">
        <v>107792</v>
      </c>
      <c r="O81" s="37" t="s">
        <v>15</v>
      </c>
      <c r="P81" s="39" t="s">
        <v>107933</v>
      </c>
      <c r="Q81" s="34" t="s">
        <v>107934</v>
      </c>
      <c r="R81" s="36" t="s">
        <v>107935</v>
      </c>
      <c r="S81"/>
      <c r="T81"/>
      <c r="U81"/>
      <c r="V81"/>
      <c r="W81"/>
      <c r="X81"/>
      <c r="Y81"/>
      <c r="Z81"/>
      <c r="AA81"/>
    </row>
    <row r="82" spans="1:27" s="19" customFormat="1" ht="51" x14ac:dyDescent="0.2">
      <c r="A82" s="5"/>
      <c r="B82" s="49" t="s">
        <v>107942</v>
      </c>
      <c r="C82" s="47" t="s">
        <v>107943</v>
      </c>
      <c r="D82" s="30">
        <v>1</v>
      </c>
      <c r="E82" s="34">
        <v>1</v>
      </c>
      <c r="F82" s="33">
        <v>3</v>
      </c>
      <c r="G82" s="33">
        <v>1</v>
      </c>
      <c r="H82" s="37" t="s">
        <v>120</v>
      </c>
      <c r="I82" s="37" t="s">
        <v>211</v>
      </c>
      <c r="J82" s="29">
        <v>45000000</v>
      </c>
      <c r="K82" s="29">
        <v>45000000</v>
      </c>
      <c r="L82" s="37">
        <v>0</v>
      </c>
      <c r="M82" s="38">
        <v>0</v>
      </c>
      <c r="N82" s="37" t="s">
        <v>107792</v>
      </c>
      <c r="O82" s="37" t="s">
        <v>15</v>
      </c>
      <c r="P82" s="39" t="s">
        <v>107933</v>
      </c>
      <c r="Q82" s="34" t="s">
        <v>107934</v>
      </c>
      <c r="R82" s="36" t="s">
        <v>107935</v>
      </c>
      <c r="S82"/>
      <c r="T82"/>
      <c r="U82"/>
      <c r="V82"/>
      <c r="W82"/>
      <c r="X82"/>
      <c r="Y82"/>
      <c r="Z82"/>
      <c r="AA82"/>
    </row>
    <row r="83" spans="1:27" s="19" customFormat="1" ht="89.25" x14ac:dyDescent="0.2">
      <c r="A83" s="5"/>
      <c r="B83" s="49" t="s">
        <v>107944</v>
      </c>
      <c r="C83" s="47" t="s">
        <v>107945</v>
      </c>
      <c r="D83" s="30">
        <v>2</v>
      </c>
      <c r="E83" s="34">
        <v>2</v>
      </c>
      <c r="F83" s="33">
        <v>3</v>
      </c>
      <c r="G83" s="33">
        <v>1</v>
      </c>
      <c r="H83" s="37" t="s">
        <v>120</v>
      </c>
      <c r="I83" s="37" t="s">
        <v>211</v>
      </c>
      <c r="J83" s="29">
        <v>25228847</v>
      </c>
      <c r="K83" s="29">
        <v>15228847</v>
      </c>
      <c r="L83" s="37">
        <v>0</v>
      </c>
      <c r="M83" s="38">
        <v>0</v>
      </c>
      <c r="N83" s="37" t="s">
        <v>107792</v>
      </c>
      <c r="O83" s="37" t="s">
        <v>15</v>
      </c>
      <c r="P83" s="39" t="s">
        <v>107933</v>
      </c>
      <c r="Q83" s="34" t="s">
        <v>107934</v>
      </c>
      <c r="R83" s="36" t="s">
        <v>107935</v>
      </c>
      <c r="S83"/>
      <c r="T83"/>
      <c r="U83"/>
      <c r="V83"/>
      <c r="W83"/>
      <c r="X83"/>
      <c r="Y83"/>
      <c r="Z83"/>
      <c r="AA83"/>
    </row>
    <row r="84" spans="1:27" s="19" customFormat="1" ht="63.75" x14ac:dyDescent="0.2">
      <c r="A84" s="5"/>
      <c r="B84" s="49" t="s">
        <v>107946</v>
      </c>
      <c r="C84" s="47" t="s">
        <v>107947</v>
      </c>
      <c r="D84" s="30">
        <v>1</v>
      </c>
      <c r="E84" s="34">
        <v>1</v>
      </c>
      <c r="F84" s="33">
        <v>5</v>
      </c>
      <c r="G84" s="33">
        <v>1</v>
      </c>
      <c r="H84" s="37" t="s">
        <v>120</v>
      </c>
      <c r="I84" s="37" t="s">
        <v>211</v>
      </c>
      <c r="J84" s="29">
        <v>22000000</v>
      </c>
      <c r="K84" s="29">
        <v>15588828</v>
      </c>
      <c r="L84" s="37">
        <v>0</v>
      </c>
      <c r="M84" s="38">
        <v>0</v>
      </c>
      <c r="N84" s="37" t="s">
        <v>107792</v>
      </c>
      <c r="O84" s="37" t="s">
        <v>15</v>
      </c>
      <c r="P84" s="39" t="s">
        <v>107933</v>
      </c>
      <c r="Q84" s="34" t="s">
        <v>107934</v>
      </c>
      <c r="R84" s="36" t="s">
        <v>107935</v>
      </c>
      <c r="S84"/>
      <c r="T84"/>
      <c r="U84"/>
      <c r="V84"/>
      <c r="W84"/>
      <c r="X84"/>
      <c r="Y84"/>
      <c r="Z84"/>
      <c r="AA84"/>
    </row>
    <row r="85" spans="1:27" s="19" customFormat="1" ht="51" x14ac:dyDescent="0.2">
      <c r="A85" s="5"/>
      <c r="B85" s="49" t="s">
        <v>107948</v>
      </c>
      <c r="C85" s="66" t="s">
        <v>107949</v>
      </c>
      <c r="D85" s="30">
        <v>1</v>
      </c>
      <c r="E85" s="34">
        <v>1</v>
      </c>
      <c r="F85" s="33">
        <v>3</v>
      </c>
      <c r="G85" s="33">
        <v>1</v>
      </c>
      <c r="H85" s="37" t="s">
        <v>120</v>
      </c>
      <c r="I85" s="37" t="s">
        <v>211</v>
      </c>
      <c r="J85" s="29">
        <v>365053920</v>
      </c>
      <c r="K85" s="29">
        <v>365053920</v>
      </c>
      <c r="L85" s="37">
        <v>0</v>
      </c>
      <c r="M85" s="38">
        <v>0</v>
      </c>
      <c r="N85" s="37" t="s">
        <v>107792</v>
      </c>
      <c r="O85" s="37" t="s">
        <v>15</v>
      </c>
      <c r="P85" s="39" t="s">
        <v>107933</v>
      </c>
      <c r="Q85" s="34" t="s">
        <v>107934</v>
      </c>
      <c r="R85" s="36" t="s">
        <v>107935</v>
      </c>
      <c r="S85"/>
      <c r="T85"/>
      <c r="U85"/>
      <c r="V85"/>
      <c r="W85"/>
      <c r="X85"/>
      <c r="Y85"/>
      <c r="Z85"/>
      <c r="AA85"/>
    </row>
    <row r="86" spans="1:27" s="19" customFormat="1" ht="63.75" x14ac:dyDescent="0.2">
      <c r="A86" s="5"/>
      <c r="B86" s="49" t="s">
        <v>107950</v>
      </c>
      <c r="C86" s="47" t="s">
        <v>107951</v>
      </c>
      <c r="D86" s="30">
        <v>1</v>
      </c>
      <c r="E86" s="34">
        <v>1</v>
      </c>
      <c r="F86" s="33">
        <v>1</v>
      </c>
      <c r="G86" s="33">
        <v>1</v>
      </c>
      <c r="H86" s="37" t="s">
        <v>120</v>
      </c>
      <c r="I86" s="37" t="s">
        <v>211</v>
      </c>
      <c r="J86" s="29">
        <v>10000000</v>
      </c>
      <c r="K86" s="29">
        <v>10000000</v>
      </c>
      <c r="L86" s="37">
        <v>0</v>
      </c>
      <c r="M86" s="38">
        <v>0</v>
      </c>
      <c r="N86" s="37" t="s">
        <v>107792</v>
      </c>
      <c r="O86" s="37" t="s">
        <v>15</v>
      </c>
      <c r="P86" s="39" t="s">
        <v>107933</v>
      </c>
      <c r="Q86" s="34" t="s">
        <v>107934</v>
      </c>
      <c r="R86" s="36" t="s">
        <v>107935</v>
      </c>
      <c r="S86"/>
      <c r="T86"/>
      <c r="U86"/>
      <c r="V86"/>
      <c r="W86"/>
      <c r="X86"/>
      <c r="Y86"/>
      <c r="Z86"/>
      <c r="AA86"/>
    </row>
    <row r="87" spans="1:27" s="19" customFormat="1" ht="51" x14ac:dyDescent="0.2">
      <c r="A87" s="5"/>
      <c r="B87" s="49" t="s">
        <v>107952</v>
      </c>
      <c r="C87" s="47" t="s">
        <v>107953</v>
      </c>
      <c r="D87" s="30">
        <v>1</v>
      </c>
      <c r="E87" s="34">
        <v>1</v>
      </c>
      <c r="F87" s="33">
        <v>3</v>
      </c>
      <c r="G87" s="33">
        <v>1</v>
      </c>
      <c r="H87" s="37" t="s">
        <v>120</v>
      </c>
      <c r="I87" s="37" t="s">
        <v>211</v>
      </c>
      <c r="J87" s="29">
        <v>412000000</v>
      </c>
      <c r="K87" s="29">
        <v>97300000</v>
      </c>
      <c r="L87" s="37">
        <v>0</v>
      </c>
      <c r="M87" s="38">
        <v>0</v>
      </c>
      <c r="N87" s="37" t="s">
        <v>107792</v>
      </c>
      <c r="O87" s="37" t="s">
        <v>15</v>
      </c>
      <c r="P87" s="39" t="s">
        <v>107933</v>
      </c>
      <c r="Q87" s="34" t="s">
        <v>107934</v>
      </c>
      <c r="R87" s="36" t="s">
        <v>107935</v>
      </c>
      <c r="S87"/>
      <c r="T87"/>
      <c r="U87"/>
      <c r="V87"/>
      <c r="W87"/>
      <c r="X87"/>
      <c r="Y87"/>
      <c r="Z87"/>
      <c r="AA87"/>
    </row>
    <row r="88" spans="1:27" s="19" customFormat="1" ht="51" x14ac:dyDescent="0.2">
      <c r="A88" s="5"/>
      <c r="B88" s="28">
        <v>78110000</v>
      </c>
      <c r="C88" s="47" t="s">
        <v>107954</v>
      </c>
      <c r="D88" s="30">
        <v>1</v>
      </c>
      <c r="E88" s="34">
        <v>1</v>
      </c>
      <c r="F88" s="33">
        <v>6</v>
      </c>
      <c r="G88" s="33">
        <v>1</v>
      </c>
      <c r="H88" s="37" t="s">
        <v>120</v>
      </c>
      <c r="I88" s="37" t="s">
        <v>211</v>
      </c>
      <c r="J88" s="29">
        <f>(270000000*6)+(1078000000/2)+(51200000/2)+(55200000/2)</f>
        <v>2212200000</v>
      </c>
      <c r="K88" s="29">
        <f>111500000+17100000+18400000</f>
        <v>147000000</v>
      </c>
      <c r="L88" s="37">
        <v>0</v>
      </c>
      <c r="M88" s="38">
        <v>0</v>
      </c>
      <c r="N88" s="37" t="s">
        <v>107792</v>
      </c>
      <c r="O88" s="37" t="s">
        <v>15</v>
      </c>
      <c r="P88" s="39" t="s">
        <v>107933</v>
      </c>
      <c r="Q88" s="34" t="s">
        <v>107934</v>
      </c>
      <c r="R88" s="36" t="s">
        <v>107935</v>
      </c>
      <c r="S88"/>
      <c r="T88"/>
      <c r="U88"/>
      <c r="V88"/>
      <c r="W88"/>
      <c r="X88"/>
      <c r="Y88"/>
      <c r="Z88"/>
      <c r="AA88"/>
    </row>
    <row r="89" spans="1:27" s="19" customFormat="1" ht="63.75" x14ac:dyDescent="0.2">
      <c r="A89" s="5"/>
      <c r="B89" s="28" t="s">
        <v>107936</v>
      </c>
      <c r="C89" s="47" t="s">
        <v>107955</v>
      </c>
      <c r="D89" s="30">
        <v>6</v>
      </c>
      <c r="E89" s="34">
        <v>7</v>
      </c>
      <c r="F89" s="33">
        <v>3</v>
      </c>
      <c r="G89" s="33">
        <v>1</v>
      </c>
      <c r="H89" s="37" t="s">
        <v>120</v>
      </c>
      <c r="I89" s="37" t="s">
        <v>211</v>
      </c>
      <c r="J89" s="29">
        <v>2120000</v>
      </c>
      <c r="K89" s="29">
        <v>111500000</v>
      </c>
      <c r="L89" s="37">
        <v>0</v>
      </c>
      <c r="M89" s="38">
        <v>0</v>
      </c>
      <c r="N89" s="37" t="s">
        <v>107792</v>
      </c>
      <c r="O89" s="37" t="s">
        <v>15</v>
      </c>
      <c r="P89" s="39" t="s">
        <v>107933</v>
      </c>
      <c r="Q89" s="34" t="s">
        <v>107934</v>
      </c>
      <c r="R89" s="36" t="s">
        <v>107935</v>
      </c>
      <c r="S89"/>
      <c r="T89"/>
      <c r="U89"/>
      <c r="V89"/>
      <c r="W89"/>
      <c r="X89"/>
      <c r="Y89"/>
      <c r="Z89"/>
      <c r="AA89"/>
    </row>
    <row r="90" spans="1:27" s="19" customFormat="1" ht="63.75" x14ac:dyDescent="0.2">
      <c r="A90" s="5"/>
      <c r="B90" s="28" t="s">
        <v>107936</v>
      </c>
      <c r="C90" s="47" t="s">
        <v>107956</v>
      </c>
      <c r="D90" s="30">
        <v>1</v>
      </c>
      <c r="E90" s="34">
        <v>1</v>
      </c>
      <c r="F90" s="33">
        <v>3</v>
      </c>
      <c r="G90" s="33">
        <v>1</v>
      </c>
      <c r="H90" s="37" t="s">
        <v>120</v>
      </c>
      <c r="I90" s="37" t="s">
        <v>211</v>
      </c>
      <c r="J90" s="29">
        <v>88300000</v>
      </c>
      <c r="K90" s="29">
        <v>53000000</v>
      </c>
      <c r="L90" s="37">
        <v>0</v>
      </c>
      <c r="M90" s="38">
        <v>0</v>
      </c>
      <c r="N90" s="37" t="s">
        <v>107792</v>
      </c>
      <c r="O90" s="37" t="s">
        <v>15</v>
      </c>
      <c r="P90" s="39" t="s">
        <v>107933</v>
      </c>
      <c r="Q90" s="34" t="s">
        <v>107934</v>
      </c>
      <c r="R90" s="36" t="s">
        <v>107935</v>
      </c>
      <c r="S90"/>
      <c r="T90"/>
      <c r="U90"/>
      <c r="V90"/>
      <c r="W90"/>
      <c r="X90"/>
      <c r="Y90"/>
      <c r="Z90"/>
      <c r="AA90"/>
    </row>
    <row r="91" spans="1:27" s="19" customFormat="1" ht="51" x14ac:dyDescent="0.2">
      <c r="A91" s="5"/>
      <c r="B91" s="28">
        <v>83111603</v>
      </c>
      <c r="C91" s="47" t="s">
        <v>107957</v>
      </c>
      <c r="D91" s="30">
        <v>1</v>
      </c>
      <c r="E91" s="34">
        <v>1</v>
      </c>
      <c r="F91" s="33">
        <v>6</v>
      </c>
      <c r="G91" s="33">
        <v>1</v>
      </c>
      <c r="H91" s="37" t="s">
        <v>120</v>
      </c>
      <c r="I91" s="37" t="s">
        <v>211</v>
      </c>
      <c r="J91" s="29">
        <f>49200000+1500000+2800000+28800000</f>
        <v>82300000</v>
      </c>
      <c r="K91" s="29">
        <f>60200000+1300000+700000+9600000</f>
        <v>71800000</v>
      </c>
      <c r="L91" s="37">
        <v>0</v>
      </c>
      <c r="M91" s="38">
        <v>0</v>
      </c>
      <c r="N91" s="37" t="s">
        <v>107792</v>
      </c>
      <c r="O91" s="37" t="s">
        <v>15</v>
      </c>
      <c r="P91" s="39" t="s">
        <v>107933</v>
      </c>
      <c r="Q91" s="34" t="s">
        <v>107934</v>
      </c>
      <c r="R91" s="36" t="s">
        <v>107935</v>
      </c>
      <c r="S91"/>
      <c r="T91"/>
      <c r="U91"/>
      <c r="V91"/>
      <c r="W91"/>
      <c r="X91"/>
      <c r="Y91"/>
      <c r="Z91"/>
      <c r="AA91"/>
    </row>
    <row r="92" spans="1:27" s="19" customFormat="1" ht="51" x14ac:dyDescent="0.2">
      <c r="A92" s="5"/>
      <c r="B92" s="28">
        <v>43222628</v>
      </c>
      <c r="C92" s="47" t="s">
        <v>107958</v>
      </c>
      <c r="D92" s="30">
        <v>1</v>
      </c>
      <c r="E92" s="34">
        <v>1</v>
      </c>
      <c r="F92" s="33">
        <v>6</v>
      </c>
      <c r="G92" s="33">
        <v>1</v>
      </c>
      <c r="H92" s="37" t="s">
        <v>120</v>
      </c>
      <c r="I92" s="37" t="s">
        <v>211</v>
      </c>
      <c r="J92" s="29">
        <v>81800000</v>
      </c>
      <c r="K92" s="29">
        <v>95500000</v>
      </c>
      <c r="L92" s="37">
        <v>0</v>
      </c>
      <c r="M92" s="38">
        <v>0</v>
      </c>
      <c r="N92" s="37" t="s">
        <v>107792</v>
      </c>
      <c r="O92" s="37" t="s">
        <v>15</v>
      </c>
      <c r="P92" s="39" t="s">
        <v>107933</v>
      </c>
      <c r="Q92" s="34" t="s">
        <v>107934</v>
      </c>
      <c r="R92" s="36" t="s">
        <v>107935</v>
      </c>
      <c r="S92"/>
      <c r="T92"/>
      <c r="U92"/>
      <c r="V92"/>
      <c r="W92"/>
      <c r="X92"/>
      <c r="Y92"/>
      <c r="Z92"/>
      <c r="AA92"/>
    </row>
    <row r="93" spans="1:27" s="19" customFormat="1" ht="114.75" x14ac:dyDescent="0.2">
      <c r="A93" s="5"/>
      <c r="B93" s="28">
        <v>85101600</v>
      </c>
      <c r="C93" s="47" t="s">
        <v>107959</v>
      </c>
      <c r="D93" s="30">
        <v>1</v>
      </c>
      <c r="E93" s="34">
        <v>1</v>
      </c>
      <c r="F93" s="33">
        <v>6</v>
      </c>
      <c r="G93" s="33">
        <v>1</v>
      </c>
      <c r="H93" s="37" t="s">
        <v>120</v>
      </c>
      <c r="I93" s="37" t="s">
        <v>211</v>
      </c>
      <c r="J93" s="29">
        <v>359500000</v>
      </c>
      <c r="K93" s="29">
        <v>215700000</v>
      </c>
      <c r="L93" s="37">
        <v>0</v>
      </c>
      <c r="M93" s="38">
        <v>0</v>
      </c>
      <c r="N93" s="37" t="s">
        <v>107792</v>
      </c>
      <c r="O93" s="37" t="s">
        <v>15</v>
      </c>
      <c r="P93" s="39" t="s">
        <v>107933</v>
      </c>
      <c r="Q93" s="34" t="s">
        <v>107934</v>
      </c>
      <c r="R93" s="36" t="s">
        <v>107935</v>
      </c>
      <c r="S93"/>
      <c r="T93"/>
      <c r="U93"/>
      <c r="V93"/>
      <c r="W93"/>
      <c r="X93"/>
      <c r="Y93"/>
      <c r="Z93"/>
      <c r="AA93"/>
    </row>
    <row r="94" spans="1:27" s="19" customFormat="1" ht="51" x14ac:dyDescent="0.2">
      <c r="A94" s="5"/>
      <c r="B94" s="28" t="s">
        <v>107961</v>
      </c>
      <c r="C94" s="47" t="s">
        <v>107960</v>
      </c>
      <c r="D94" s="30">
        <v>1</v>
      </c>
      <c r="E94" s="34">
        <v>1</v>
      </c>
      <c r="F94" s="33">
        <v>6</v>
      </c>
      <c r="G94" s="33">
        <v>1</v>
      </c>
      <c r="H94" s="37" t="s">
        <v>120</v>
      </c>
      <c r="I94" s="37" t="s">
        <v>211</v>
      </c>
      <c r="J94" s="29">
        <v>359500000</v>
      </c>
      <c r="K94" s="29">
        <v>215700000</v>
      </c>
      <c r="L94" s="37">
        <v>0</v>
      </c>
      <c r="M94" s="38">
        <v>0</v>
      </c>
      <c r="N94" s="37" t="s">
        <v>107792</v>
      </c>
      <c r="O94" s="37" t="s">
        <v>15</v>
      </c>
      <c r="P94" s="39" t="s">
        <v>107933</v>
      </c>
      <c r="Q94" s="34" t="s">
        <v>107934</v>
      </c>
      <c r="R94" s="36" t="s">
        <v>107935</v>
      </c>
      <c r="S94"/>
      <c r="T94"/>
      <c r="U94"/>
      <c r="V94"/>
      <c r="W94"/>
      <c r="X94"/>
      <c r="Y94"/>
      <c r="Z94"/>
      <c r="AA94"/>
    </row>
    <row r="95" spans="1:27" s="19" customFormat="1" ht="51" x14ac:dyDescent="0.2">
      <c r="A95" s="5"/>
      <c r="B95" s="44" t="s">
        <v>107962</v>
      </c>
      <c r="C95" s="47" t="s">
        <v>107994</v>
      </c>
      <c r="D95" s="38">
        <v>1</v>
      </c>
      <c r="E95" s="38">
        <v>2</v>
      </c>
      <c r="F95" s="38">
        <v>5</v>
      </c>
      <c r="G95" s="38">
        <v>1</v>
      </c>
      <c r="H95" s="37" t="s">
        <v>120</v>
      </c>
      <c r="I95" s="37" t="s">
        <v>211</v>
      </c>
      <c r="J95" s="29">
        <f>5*3000000</f>
        <v>15000000</v>
      </c>
      <c r="K95" s="29">
        <v>15000000</v>
      </c>
      <c r="L95" s="37">
        <v>0</v>
      </c>
      <c r="M95" s="38">
        <v>0</v>
      </c>
      <c r="N95" s="37" t="s">
        <v>107792</v>
      </c>
      <c r="O95" s="37" t="s">
        <v>15</v>
      </c>
      <c r="P95" s="46" t="s">
        <v>107995</v>
      </c>
      <c r="Q95" s="38">
        <v>3132628447</v>
      </c>
      <c r="R95" s="48" t="s">
        <v>107963</v>
      </c>
      <c r="S95"/>
      <c r="T95"/>
      <c r="U95"/>
      <c r="V95"/>
      <c r="W95"/>
      <c r="X95"/>
      <c r="Y95"/>
      <c r="Z95"/>
      <c r="AA95"/>
    </row>
    <row r="96" spans="1:27" s="19" customFormat="1" ht="51" x14ac:dyDescent="0.2">
      <c r="A96" s="5"/>
      <c r="B96" s="45" t="s">
        <v>107964</v>
      </c>
      <c r="C96" s="43" t="s">
        <v>107965</v>
      </c>
      <c r="D96" s="38">
        <v>1</v>
      </c>
      <c r="E96" s="38">
        <v>2</v>
      </c>
      <c r="F96" s="38">
        <v>5</v>
      </c>
      <c r="G96" s="38">
        <v>1</v>
      </c>
      <c r="H96" s="37" t="s">
        <v>120</v>
      </c>
      <c r="I96" s="37" t="s">
        <v>211</v>
      </c>
      <c r="J96" s="29">
        <f>800000000*F96</f>
        <v>4000000000</v>
      </c>
      <c r="K96" s="29">
        <v>4000000000</v>
      </c>
      <c r="L96" s="37">
        <v>0</v>
      </c>
      <c r="M96" s="38">
        <v>0</v>
      </c>
      <c r="N96" s="37" t="s">
        <v>107792</v>
      </c>
      <c r="O96" s="37" t="s">
        <v>15</v>
      </c>
      <c r="P96" s="46" t="s">
        <v>107995</v>
      </c>
      <c r="Q96" s="51">
        <v>3132628447</v>
      </c>
      <c r="R96" s="50" t="s">
        <v>107963</v>
      </c>
      <c r="S96"/>
      <c r="T96"/>
      <c r="U96"/>
      <c r="V96"/>
      <c r="W96"/>
      <c r="X96"/>
      <c r="Y96"/>
      <c r="Z96"/>
      <c r="AA96"/>
    </row>
    <row r="97" spans="1:27" s="19" customFormat="1" ht="38.25" x14ac:dyDescent="0.2">
      <c r="A97" s="5"/>
      <c r="B97" s="45" t="s">
        <v>107966</v>
      </c>
      <c r="C97" s="43" t="s">
        <v>107967</v>
      </c>
      <c r="D97" s="38">
        <v>4</v>
      </c>
      <c r="E97" s="38">
        <v>5</v>
      </c>
      <c r="F97" s="38">
        <v>6</v>
      </c>
      <c r="G97" s="38">
        <v>1</v>
      </c>
      <c r="H97" s="37" t="s">
        <v>120</v>
      </c>
      <c r="I97" s="37" t="s">
        <v>211</v>
      </c>
      <c r="J97" s="52">
        <f>16000000*F97</f>
        <v>96000000</v>
      </c>
      <c r="K97" s="29">
        <v>96000000</v>
      </c>
      <c r="L97" s="37">
        <v>0</v>
      </c>
      <c r="M97" s="38">
        <v>0</v>
      </c>
      <c r="N97" s="37" t="s">
        <v>107792</v>
      </c>
      <c r="O97" s="37" t="s">
        <v>15</v>
      </c>
      <c r="P97" s="46" t="s">
        <v>107995</v>
      </c>
      <c r="Q97" s="51">
        <v>3132628447</v>
      </c>
      <c r="R97" s="50" t="s">
        <v>107963</v>
      </c>
      <c r="S97"/>
      <c r="T97"/>
      <c r="U97"/>
      <c r="V97"/>
      <c r="W97"/>
      <c r="X97"/>
      <c r="Y97"/>
      <c r="Z97"/>
      <c r="AA97"/>
    </row>
    <row r="98" spans="1:27" s="19" customFormat="1" ht="38.25" x14ac:dyDescent="0.2">
      <c r="A98" s="5"/>
      <c r="B98" s="45" t="s">
        <v>107968</v>
      </c>
      <c r="C98" s="53" t="s">
        <v>107969</v>
      </c>
      <c r="D98" s="38">
        <v>1</v>
      </c>
      <c r="E98" s="38">
        <v>2</v>
      </c>
      <c r="F98" s="38">
        <v>5</v>
      </c>
      <c r="G98" s="38">
        <v>1</v>
      </c>
      <c r="H98" s="37" t="s">
        <v>120</v>
      </c>
      <c r="I98" s="37" t="s">
        <v>211</v>
      </c>
      <c r="J98" s="29">
        <f>150000000*F98</f>
        <v>750000000</v>
      </c>
      <c r="K98" s="29">
        <v>750000000</v>
      </c>
      <c r="L98" s="37">
        <v>0</v>
      </c>
      <c r="M98" s="38">
        <v>0</v>
      </c>
      <c r="N98" s="37" t="s">
        <v>107792</v>
      </c>
      <c r="O98" s="37" t="s">
        <v>15</v>
      </c>
      <c r="P98" s="46" t="s">
        <v>107995</v>
      </c>
      <c r="Q98" s="51">
        <v>3132628447</v>
      </c>
      <c r="R98" s="50" t="s">
        <v>107963</v>
      </c>
      <c r="S98"/>
      <c r="T98"/>
      <c r="U98"/>
      <c r="V98"/>
      <c r="W98"/>
      <c r="X98"/>
      <c r="Y98"/>
      <c r="Z98"/>
      <c r="AA98"/>
    </row>
    <row r="99" spans="1:27" s="19" customFormat="1" ht="51" x14ac:dyDescent="0.2">
      <c r="A99" s="5"/>
      <c r="B99" s="45" t="s">
        <v>107912</v>
      </c>
      <c r="C99" s="43" t="s">
        <v>107970</v>
      </c>
      <c r="D99" s="38">
        <v>1</v>
      </c>
      <c r="E99" s="38">
        <v>1</v>
      </c>
      <c r="F99" s="38">
        <v>4</v>
      </c>
      <c r="G99" s="38">
        <v>1</v>
      </c>
      <c r="H99" s="37" t="s">
        <v>120</v>
      </c>
      <c r="I99" s="37" t="s">
        <v>211</v>
      </c>
      <c r="J99" s="29">
        <f>50000000*F99</f>
        <v>200000000</v>
      </c>
      <c r="K99" s="29">
        <v>200000000</v>
      </c>
      <c r="L99" s="37">
        <v>0</v>
      </c>
      <c r="M99" s="38">
        <v>0</v>
      </c>
      <c r="N99" s="37" t="s">
        <v>107792</v>
      </c>
      <c r="O99" s="37" t="s">
        <v>15</v>
      </c>
      <c r="P99" s="46" t="s">
        <v>107995</v>
      </c>
      <c r="Q99" s="51">
        <v>3132628447</v>
      </c>
      <c r="R99" s="50" t="s">
        <v>107963</v>
      </c>
      <c r="S99"/>
      <c r="T99"/>
      <c r="U99"/>
      <c r="V99"/>
      <c r="W99"/>
      <c r="X99"/>
      <c r="Y99"/>
      <c r="Z99"/>
      <c r="AA99"/>
    </row>
    <row r="100" spans="1:27" s="19" customFormat="1" ht="51" x14ac:dyDescent="0.2">
      <c r="A100" s="5"/>
      <c r="B100" s="45" t="s">
        <v>107971</v>
      </c>
      <c r="C100" s="43" t="s">
        <v>107972</v>
      </c>
      <c r="D100" s="38">
        <v>1</v>
      </c>
      <c r="E100" s="38">
        <v>2</v>
      </c>
      <c r="F100" s="38">
        <v>5</v>
      </c>
      <c r="G100" s="38">
        <v>1</v>
      </c>
      <c r="H100" s="37" t="s">
        <v>120</v>
      </c>
      <c r="I100" s="37" t="s">
        <v>211</v>
      </c>
      <c r="J100" s="29">
        <f>6000000*F100</f>
        <v>30000000</v>
      </c>
      <c r="K100" s="29">
        <v>30000000</v>
      </c>
      <c r="L100" s="37">
        <v>0</v>
      </c>
      <c r="M100" s="38">
        <v>0</v>
      </c>
      <c r="N100" s="37" t="s">
        <v>107792</v>
      </c>
      <c r="O100" s="37" t="s">
        <v>15</v>
      </c>
      <c r="P100" s="46" t="s">
        <v>107995</v>
      </c>
      <c r="Q100" s="51">
        <v>3132628447</v>
      </c>
      <c r="R100" s="50" t="s">
        <v>107963</v>
      </c>
      <c r="S100"/>
      <c r="T100"/>
      <c r="U100"/>
      <c r="V100"/>
      <c r="W100"/>
      <c r="X100"/>
      <c r="Y100"/>
      <c r="Z100"/>
      <c r="AA100"/>
    </row>
    <row r="101" spans="1:27" s="19" customFormat="1" ht="76.5" x14ac:dyDescent="0.2">
      <c r="A101" s="5"/>
      <c r="B101" s="45" t="s">
        <v>107973</v>
      </c>
      <c r="C101" s="43" t="s">
        <v>107974</v>
      </c>
      <c r="D101" s="38">
        <v>1</v>
      </c>
      <c r="E101" s="38">
        <v>2</v>
      </c>
      <c r="F101" s="38">
        <v>5</v>
      </c>
      <c r="G101" s="38">
        <v>1</v>
      </c>
      <c r="H101" s="37" t="s">
        <v>120</v>
      </c>
      <c r="I101" s="37" t="s">
        <v>211</v>
      </c>
      <c r="J101" s="29">
        <f>2100000000*F101</f>
        <v>10500000000</v>
      </c>
      <c r="K101" s="29">
        <v>8000000000</v>
      </c>
      <c r="L101" s="37">
        <v>0</v>
      </c>
      <c r="M101" s="38">
        <v>0</v>
      </c>
      <c r="N101" s="37" t="s">
        <v>107792</v>
      </c>
      <c r="O101" s="37" t="s">
        <v>15</v>
      </c>
      <c r="P101" s="46" t="s">
        <v>107995</v>
      </c>
      <c r="Q101" s="51">
        <v>3132628447</v>
      </c>
      <c r="R101" s="50" t="s">
        <v>107963</v>
      </c>
      <c r="S101"/>
      <c r="T101"/>
      <c r="U101"/>
      <c r="V101"/>
      <c r="W101"/>
      <c r="X101"/>
      <c r="Y101"/>
      <c r="Z101"/>
      <c r="AA101"/>
    </row>
    <row r="102" spans="1:27" s="19" customFormat="1" ht="38.25" x14ac:dyDescent="0.2">
      <c r="A102" s="5"/>
      <c r="B102" s="45" t="s">
        <v>107975</v>
      </c>
      <c r="C102" s="43" t="s">
        <v>107976</v>
      </c>
      <c r="D102" s="38">
        <v>1</v>
      </c>
      <c r="E102" s="38">
        <v>2</v>
      </c>
      <c r="F102" s="38">
        <v>5</v>
      </c>
      <c r="G102" s="38">
        <v>1</v>
      </c>
      <c r="H102" s="37" t="s">
        <v>120</v>
      </c>
      <c r="I102" s="37" t="s">
        <v>211</v>
      </c>
      <c r="J102" s="29">
        <f>25000000*F102</f>
        <v>125000000</v>
      </c>
      <c r="K102" s="29">
        <v>125000000</v>
      </c>
      <c r="L102" s="37">
        <v>0</v>
      </c>
      <c r="M102" s="38">
        <v>0</v>
      </c>
      <c r="N102" s="37" t="s">
        <v>107792</v>
      </c>
      <c r="O102" s="37" t="s">
        <v>15</v>
      </c>
      <c r="P102" s="46" t="s">
        <v>107995</v>
      </c>
      <c r="Q102" s="51">
        <v>3132628447</v>
      </c>
      <c r="R102" s="50" t="s">
        <v>107963</v>
      </c>
      <c r="S102"/>
      <c r="T102"/>
      <c r="U102"/>
      <c r="V102"/>
      <c r="W102"/>
      <c r="X102"/>
      <c r="Y102"/>
      <c r="Z102"/>
      <c r="AA102"/>
    </row>
    <row r="103" spans="1:27" s="19" customFormat="1" ht="51" x14ac:dyDescent="0.2">
      <c r="A103" s="5"/>
      <c r="B103" s="45" t="s">
        <v>107977</v>
      </c>
      <c r="C103" s="43" t="s">
        <v>107978</v>
      </c>
      <c r="D103" s="38">
        <v>4</v>
      </c>
      <c r="E103" s="38">
        <v>5</v>
      </c>
      <c r="F103" s="38">
        <v>2</v>
      </c>
      <c r="G103" s="38">
        <v>1</v>
      </c>
      <c r="H103" s="37" t="s">
        <v>120</v>
      </c>
      <c r="I103" s="37" t="s">
        <v>211</v>
      </c>
      <c r="J103" s="29">
        <f>2*85000000</f>
        <v>170000000</v>
      </c>
      <c r="K103" s="29">
        <v>170000000</v>
      </c>
      <c r="L103" s="37">
        <v>0</v>
      </c>
      <c r="M103" s="38">
        <v>0</v>
      </c>
      <c r="N103" s="37" t="s">
        <v>107792</v>
      </c>
      <c r="O103" s="37" t="s">
        <v>15</v>
      </c>
      <c r="P103" s="46" t="s">
        <v>107995</v>
      </c>
      <c r="Q103" s="51">
        <v>3132628447</v>
      </c>
      <c r="R103" s="50" t="s">
        <v>107963</v>
      </c>
      <c r="S103"/>
      <c r="T103"/>
      <c r="U103"/>
      <c r="V103"/>
      <c r="W103"/>
      <c r="X103"/>
      <c r="Y103"/>
      <c r="Z103"/>
      <c r="AA103"/>
    </row>
    <row r="104" spans="1:27" s="19" customFormat="1" ht="38.25" x14ac:dyDescent="0.2">
      <c r="A104" s="5"/>
      <c r="B104" s="45" t="s">
        <v>107979</v>
      </c>
      <c r="C104" s="43" t="s">
        <v>107980</v>
      </c>
      <c r="D104" s="38">
        <v>4</v>
      </c>
      <c r="E104" s="38">
        <v>5</v>
      </c>
      <c r="F104" s="38">
        <v>2</v>
      </c>
      <c r="G104" s="38">
        <v>1</v>
      </c>
      <c r="H104" s="37" t="s">
        <v>120</v>
      </c>
      <c r="I104" s="37" t="s">
        <v>211</v>
      </c>
      <c r="J104" s="29">
        <f>F104*120000000</f>
        <v>240000000</v>
      </c>
      <c r="K104" s="29">
        <v>240000000</v>
      </c>
      <c r="L104" s="37">
        <v>0</v>
      </c>
      <c r="M104" s="38">
        <v>0</v>
      </c>
      <c r="N104" s="37" t="s">
        <v>107792</v>
      </c>
      <c r="O104" s="37" t="s">
        <v>15</v>
      </c>
      <c r="P104" s="46" t="s">
        <v>107995</v>
      </c>
      <c r="Q104" s="51">
        <v>3132628447</v>
      </c>
      <c r="R104" s="50" t="s">
        <v>107963</v>
      </c>
      <c r="S104"/>
      <c r="T104"/>
      <c r="U104"/>
      <c r="V104"/>
      <c r="W104"/>
      <c r="X104"/>
      <c r="Y104"/>
      <c r="Z104"/>
      <c r="AA104"/>
    </row>
    <row r="105" spans="1:27" s="19" customFormat="1" ht="38.25" x14ac:dyDescent="0.2">
      <c r="A105" s="5"/>
      <c r="B105" s="45" t="s">
        <v>107981</v>
      </c>
      <c r="C105" s="54" t="s">
        <v>107982</v>
      </c>
      <c r="D105" s="38">
        <v>1</v>
      </c>
      <c r="E105" s="38">
        <v>2</v>
      </c>
      <c r="F105" s="38">
        <v>5</v>
      </c>
      <c r="G105" s="38">
        <v>1</v>
      </c>
      <c r="H105" s="37" t="s">
        <v>120</v>
      </c>
      <c r="I105" s="37" t="s">
        <v>211</v>
      </c>
      <c r="J105" s="29">
        <f>F105*9000000</f>
        <v>45000000</v>
      </c>
      <c r="K105" s="29">
        <v>45000000</v>
      </c>
      <c r="L105" s="37">
        <v>0</v>
      </c>
      <c r="M105" s="38">
        <v>0</v>
      </c>
      <c r="N105" s="37" t="s">
        <v>107792</v>
      </c>
      <c r="O105" s="37" t="s">
        <v>15</v>
      </c>
      <c r="P105" s="46" t="s">
        <v>107995</v>
      </c>
      <c r="Q105" s="51">
        <v>3132628447</v>
      </c>
      <c r="R105" s="50" t="s">
        <v>107963</v>
      </c>
      <c r="S105"/>
      <c r="T105"/>
      <c r="U105"/>
      <c r="V105"/>
      <c r="W105"/>
      <c r="X105"/>
      <c r="Y105"/>
      <c r="Z105"/>
      <c r="AA105"/>
    </row>
    <row r="106" spans="1:27" s="19" customFormat="1" ht="51" x14ac:dyDescent="0.2">
      <c r="A106" s="5"/>
      <c r="B106" s="45" t="s">
        <v>107983</v>
      </c>
      <c r="C106" s="43" t="s">
        <v>107984</v>
      </c>
      <c r="D106" s="38">
        <v>1</v>
      </c>
      <c r="E106" s="46">
        <v>2</v>
      </c>
      <c r="F106" s="38">
        <v>5</v>
      </c>
      <c r="G106" s="38">
        <v>1</v>
      </c>
      <c r="H106" s="37" t="s">
        <v>120</v>
      </c>
      <c r="I106" s="37" t="s">
        <v>211</v>
      </c>
      <c r="J106" s="52">
        <f>35000000*F106</f>
        <v>175000000</v>
      </c>
      <c r="K106" s="29">
        <v>175000000</v>
      </c>
      <c r="L106" s="37">
        <v>0</v>
      </c>
      <c r="M106" s="38">
        <v>0</v>
      </c>
      <c r="N106" s="37" t="s">
        <v>107792</v>
      </c>
      <c r="O106" s="37" t="s">
        <v>15</v>
      </c>
      <c r="P106" s="46" t="s">
        <v>107995</v>
      </c>
      <c r="Q106" s="51">
        <v>3132628447</v>
      </c>
      <c r="R106" s="50" t="s">
        <v>107963</v>
      </c>
      <c r="S106"/>
      <c r="T106"/>
      <c r="U106"/>
      <c r="V106"/>
      <c r="W106"/>
      <c r="X106"/>
      <c r="Y106"/>
      <c r="Z106"/>
      <c r="AA106"/>
    </row>
    <row r="107" spans="1:27" s="19" customFormat="1" ht="38.25" x14ac:dyDescent="0.2">
      <c r="A107" s="5"/>
      <c r="B107" s="45" t="s">
        <v>107964</v>
      </c>
      <c r="C107" s="43" t="s">
        <v>107985</v>
      </c>
      <c r="D107" s="38">
        <v>1</v>
      </c>
      <c r="E107" s="38">
        <v>2</v>
      </c>
      <c r="F107" s="38">
        <v>5</v>
      </c>
      <c r="G107" s="38">
        <v>1</v>
      </c>
      <c r="H107" s="37" t="s">
        <v>120</v>
      </c>
      <c r="I107" s="37" t="s">
        <v>211</v>
      </c>
      <c r="J107" s="29">
        <f>25000000*F107</f>
        <v>125000000</v>
      </c>
      <c r="K107" s="29">
        <v>125000000</v>
      </c>
      <c r="L107" s="37">
        <v>0</v>
      </c>
      <c r="M107" s="38">
        <v>0</v>
      </c>
      <c r="N107" s="37" t="s">
        <v>107792</v>
      </c>
      <c r="O107" s="37" t="s">
        <v>15</v>
      </c>
      <c r="P107" s="46" t="s">
        <v>107995</v>
      </c>
      <c r="Q107" s="51">
        <v>3132628447</v>
      </c>
      <c r="R107" s="50" t="s">
        <v>107963</v>
      </c>
      <c r="S107"/>
      <c r="T107"/>
      <c r="U107"/>
      <c r="V107"/>
      <c r="W107"/>
      <c r="X107"/>
      <c r="Y107"/>
      <c r="Z107"/>
      <c r="AA107"/>
    </row>
    <row r="108" spans="1:27" s="19" customFormat="1" ht="76.5" x14ac:dyDescent="0.2">
      <c r="A108" s="5"/>
      <c r="B108" s="45" t="s">
        <v>107986</v>
      </c>
      <c r="C108" s="43" t="s">
        <v>107987</v>
      </c>
      <c r="D108" s="38">
        <v>4</v>
      </c>
      <c r="E108" s="38">
        <v>5</v>
      </c>
      <c r="F108" s="38">
        <v>2</v>
      </c>
      <c r="G108" s="38">
        <v>1</v>
      </c>
      <c r="H108" s="37" t="s">
        <v>120</v>
      </c>
      <c r="I108" s="37" t="s">
        <v>211</v>
      </c>
      <c r="J108" s="29">
        <f>F108*400000000</f>
        <v>800000000</v>
      </c>
      <c r="K108" s="29">
        <v>800000000</v>
      </c>
      <c r="L108" s="37">
        <v>0</v>
      </c>
      <c r="M108" s="38">
        <v>0</v>
      </c>
      <c r="N108" s="37" t="s">
        <v>107792</v>
      </c>
      <c r="O108" s="37" t="s">
        <v>15</v>
      </c>
      <c r="P108" s="46" t="s">
        <v>107995</v>
      </c>
      <c r="Q108" s="51">
        <v>3132628447</v>
      </c>
      <c r="R108" s="50" t="s">
        <v>107963</v>
      </c>
      <c r="S108"/>
      <c r="T108"/>
      <c r="U108"/>
      <c r="V108"/>
      <c r="W108"/>
      <c r="X108"/>
      <c r="Y108"/>
      <c r="Z108"/>
      <c r="AA108"/>
    </row>
    <row r="109" spans="1:27" s="19" customFormat="1" ht="63.75" x14ac:dyDescent="0.2">
      <c r="A109" s="5"/>
      <c r="B109" s="45" t="s">
        <v>107988</v>
      </c>
      <c r="C109" s="43" t="s">
        <v>107989</v>
      </c>
      <c r="D109" s="38">
        <v>2</v>
      </c>
      <c r="E109" s="38">
        <v>3</v>
      </c>
      <c r="F109" s="38">
        <v>4</v>
      </c>
      <c r="G109" s="38">
        <v>1</v>
      </c>
      <c r="H109" s="37" t="s">
        <v>120</v>
      </c>
      <c r="I109" s="37" t="s">
        <v>211</v>
      </c>
      <c r="J109" s="29">
        <f>270000000*F109</f>
        <v>1080000000</v>
      </c>
      <c r="K109" s="29">
        <v>1080000000</v>
      </c>
      <c r="L109" s="37">
        <v>0</v>
      </c>
      <c r="M109" s="38">
        <v>0</v>
      </c>
      <c r="N109" s="37" t="s">
        <v>107792</v>
      </c>
      <c r="O109" s="37" t="s">
        <v>15</v>
      </c>
      <c r="P109" s="46" t="s">
        <v>107995</v>
      </c>
      <c r="Q109" s="51">
        <v>3132628447</v>
      </c>
      <c r="R109" s="50" t="s">
        <v>107963</v>
      </c>
      <c r="S109"/>
      <c r="T109"/>
      <c r="U109"/>
      <c r="V109"/>
      <c r="W109"/>
      <c r="X109"/>
      <c r="Y109"/>
      <c r="Z109"/>
      <c r="AA109"/>
    </row>
    <row r="110" spans="1:27" s="19" customFormat="1" ht="76.5" x14ac:dyDescent="0.2">
      <c r="A110" s="5"/>
      <c r="B110" s="44" t="s">
        <v>107990</v>
      </c>
      <c r="C110" s="54" t="s">
        <v>107991</v>
      </c>
      <c r="D110" s="38">
        <v>1</v>
      </c>
      <c r="E110" s="38">
        <v>2</v>
      </c>
      <c r="F110" s="38">
        <v>3</v>
      </c>
      <c r="G110" s="38">
        <v>1</v>
      </c>
      <c r="H110" s="37" t="s">
        <v>120</v>
      </c>
      <c r="I110" s="37" t="s">
        <v>211</v>
      </c>
      <c r="J110" s="29">
        <v>300000000</v>
      </c>
      <c r="K110" s="29">
        <v>300000000</v>
      </c>
      <c r="L110" s="37">
        <v>0</v>
      </c>
      <c r="M110" s="38">
        <v>0</v>
      </c>
      <c r="N110" s="37" t="s">
        <v>107792</v>
      </c>
      <c r="O110" s="37" t="s">
        <v>15</v>
      </c>
      <c r="P110" s="46" t="s">
        <v>107995</v>
      </c>
      <c r="Q110" s="51">
        <v>3132628447</v>
      </c>
      <c r="R110" s="50" t="s">
        <v>107963</v>
      </c>
      <c r="S110"/>
      <c r="T110"/>
      <c r="U110"/>
      <c r="V110"/>
      <c r="W110"/>
      <c r="X110"/>
      <c r="Y110"/>
      <c r="Z110"/>
      <c r="AA110"/>
    </row>
    <row r="111" spans="1:27" s="19" customFormat="1" ht="38.25" x14ac:dyDescent="0.2">
      <c r="A111" s="5"/>
      <c r="B111" s="55" t="s">
        <v>108015</v>
      </c>
      <c r="C111" s="56" t="s">
        <v>107992</v>
      </c>
      <c r="D111" s="41">
        <v>1</v>
      </c>
      <c r="E111" s="41">
        <v>2</v>
      </c>
      <c r="F111" s="41">
        <v>5</v>
      </c>
      <c r="G111" s="41">
        <v>1</v>
      </c>
      <c r="H111" s="40" t="s">
        <v>120</v>
      </c>
      <c r="I111" s="40" t="s">
        <v>211</v>
      </c>
      <c r="J111" s="57">
        <f>60000000*F111</f>
        <v>300000000</v>
      </c>
      <c r="K111" s="57">
        <v>300000000</v>
      </c>
      <c r="L111" s="40">
        <v>0</v>
      </c>
      <c r="M111" s="41">
        <v>0</v>
      </c>
      <c r="N111" s="40" t="s">
        <v>107792</v>
      </c>
      <c r="O111" s="40" t="s">
        <v>15</v>
      </c>
      <c r="P111" s="58" t="s">
        <v>107995</v>
      </c>
      <c r="Q111" s="59">
        <v>3132628447</v>
      </c>
      <c r="R111" s="60" t="s">
        <v>107963</v>
      </c>
      <c r="S111"/>
      <c r="T111"/>
      <c r="U111"/>
      <c r="V111"/>
      <c r="W111"/>
      <c r="X111"/>
      <c r="Y111"/>
      <c r="Z111"/>
      <c r="AA111"/>
    </row>
    <row r="112" spans="1:27" s="19" customFormat="1" ht="51" x14ac:dyDescent="0.2">
      <c r="A112" s="5"/>
      <c r="B112" s="55" t="s">
        <v>108014</v>
      </c>
      <c r="C112" s="56" t="s">
        <v>107993</v>
      </c>
      <c r="D112" s="41">
        <v>1</v>
      </c>
      <c r="E112" s="41">
        <v>2</v>
      </c>
      <c r="F112" s="41">
        <v>5</v>
      </c>
      <c r="G112" s="41">
        <v>1</v>
      </c>
      <c r="H112" s="40" t="s">
        <v>120</v>
      </c>
      <c r="I112" s="40" t="s">
        <v>211</v>
      </c>
      <c r="J112" s="57">
        <f>130000000*F112</f>
        <v>650000000</v>
      </c>
      <c r="K112" s="57">
        <v>650000000</v>
      </c>
      <c r="L112" s="40">
        <v>0</v>
      </c>
      <c r="M112" s="41">
        <v>0</v>
      </c>
      <c r="N112" s="40" t="s">
        <v>107792</v>
      </c>
      <c r="O112" s="40" t="s">
        <v>15</v>
      </c>
      <c r="P112" s="58" t="s">
        <v>107995</v>
      </c>
      <c r="Q112" s="59">
        <v>3132628447</v>
      </c>
      <c r="R112" s="60" t="s">
        <v>107963</v>
      </c>
      <c r="S112"/>
      <c r="T112"/>
      <c r="U112"/>
      <c r="V112"/>
      <c r="W112"/>
      <c r="X112"/>
      <c r="Y112"/>
      <c r="Z112"/>
      <c r="AA112"/>
    </row>
    <row r="113" spans="1:27" s="19" customFormat="1" ht="38.25" x14ac:dyDescent="0.2">
      <c r="A113" s="5"/>
      <c r="B113" s="55" t="s">
        <v>107996</v>
      </c>
      <c r="C113" s="56" t="s">
        <v>107997</v>
      </c>
      <c r="D113" s="41">
        <v>2</v>
      </c>
      <c r="E113" s="41">
        <v>3</v>
      </c>
      <c r="F113" s="41">
        <v>8</v>
      </c>
      <c r="G113" s="41">
        <v>1</v>
      </c>
      <c r="H113" s="40" t="s">
        <v>120</v>
      </c>
      <c r="I113" s="40" t="s">
        <v>211</v>
      </c>
      <c r="J113" s="57">
        <v>155000000</v>
      </c>
      <c r="K113" s="57">
        <v>155000000</v>
      </c>
      <c r="L113" s="40">
        <v>0</v>
      </c>
      <c r="M113" s="41">
        <v>0</v>
      </c>
      <c r="N113" s="40" t="s">
        <v>107792</v>
      </c>
      <c r="O113" s="40" t="s">
        <v>15</v>
      </c>
      <c r="P113" s="58" t="s">
        <v>108006</v>
      </c>
      <c r="Q113" s="59" t="s">
        <v>107998</v>
      </c>
      <c r="R113" s="60" t="s">
        <v>107999</v>
      </c>
      <c r="S113"/>
      <c r="T113"/>
      <c r="U113"/>
      <c r="V113"/>
      <c r="W113"/>
      <c r="X113"/>
      <c r="Y113"/>
      <c r="Z113"/>
      <c r="AA113"/>
    </row>
    <row r="114" spans="1:27" s="19" customFormat="1" ht="51" x14ac:dyDescent="0.2">
      <c r="A114" s="5"/>
      <c r="B114" s="55" t="s">
        <v>108000</v>
      </c>
      <c r="C114" s="56" t="s">
        <v>108007</v>
      </c>
      <c r="D114" s="41">
        <v>4</v>
      </c>
      <c r="E114" s="41">
        <v>5</v>
      </c>
      <c r="F114" s="41">
        <v>7</v>
      </c>
      <c r="G114" s="41">
        <v>1</v>
      </c>
      <c r="H114" s="40" t="s">
        <v>120</v>
      </c>
      <c r="I114" s="40" t="s">
        <v>211</v>
      </c>
      <c r="J114" s="57">
        <v>100000000</v>
      </c>
      <c r="K114" s="57">
        <v>100000000</v>
      </c>
      <c r="L114" s="40">
        <v>0</v>
      </c>
      <c r="M114" s="41">
        <v>0</v>
      </c>
      <c r="N114" s="40" t="s">
        <v>107792</v>
      </c>
      <c r="O114" s="40" t="s">
        <v>15</v>
      </c>
      <c r="P114" s="58" t="s">
        <v>108006</v>
      </c>
      <c r="Q114" s="59" t="s">
        <v>107998</v>
      </c>
      <c r="R114" s="60" t="s">
        <v>107999</v>
      </c>
      <c r="S114"/>
      <c r="T114"/>
      <c r="U114"/>
      <c r="V114"/>
      <c r="W114"/>
      <c r="X114"/>
      <c r="Y114"/>
      <c r="Z114"/>
      <c r="AA114"/>
    </row>
    <row r="115" spans="1:27" s="19" customFormat="1" ht="38.25" x14ac:dyDescent="0.2">
      <c r="A115" s="5"/>
      <c r="B115" s="55" t="s">
        <v>107881</v>
      </c>
      <c r="C115" s="56" t="s">
        <v>108008</v>
      </c>
      <c r="D115" s="41">
        <v>2</v>
      </c>
      <c r="E115" s="41">
        <v>3</v>
      </c>
      <c r="F115" s="41">
        <v>6</v>
      </c>
      <c r="G115" s="41">
        <v>1</v>
      </c>
      <c r="H115" s="40" t="s">
        <v>120</v>
      </c>
      <c r="I115" s="40" t="s">
        <v>211</v>
      </c>
      <c r="J115" s="57">
        <v>100000000</v>
      </c>
      <c r="K115" s="57">
        <v>100000000</v>
      </c>
      <c r="L115" s="40">
        <v>0</v>
      </c>
      <c r="M115" s="41">
        <v>0</v>
      </c>
      <c r="N115" s="40" t="s">
        <v>107792</v>
      </c>
      <c r="O115" s="40" t="s">
        <v>15</v>
      </c>
      <c r="P115" s="58" t="s">
        <v>108006</v>
      </c>
      <c r="Q115" s="59" t="s">
        <v>107998</v>
      </c>
      <c r="R115" s="60" t="s">
        <v>107999</v>
      </c>
      <c r="S115"/>
      <c r="T115"/>
      <c r="U115"/>
      <c r="V115"/>
      <c r="W115"/>
      <c r="X115"/>
      <c r="Y115"/>
      <c r="Z115"/>
      <c r="AA115"/>
    </row>
    <row r="116" spans="1:27" s="19" customFormat="1" ht="38.25" x14ac:dyDescent="0.2">
      <c r="A116" s="5"/>
      <c r="B116" s="55" t="s">
        <v>108009</v>
      </c>
      <c r="C116" s="56" t="s">
        <v>108001</v>
      </c>
      <c r="D116" s="41" t="s">
        <v>107864</v>
      </c>
      <c r="E116" s="41" t="s">
        <v>107870</v>
      </c>
      <c r="F116" s="41" t="s">
        <v>107865</v>
      </c>
      <c r="G116" s="41" t="s">
        <v>217</v>
      </c>
      <c r="H116" s="40" t="s">
        <v>120</v>
      </c>
      <c r="I116" s="40" t="s">
        <v>211</v>
      </c>
      <c r="J116" s="57">
        <f>12000000*5/100+12000000</f>
        <v>12600000</v>
      </c>
      <c r="K116" s="57">
        <f>12000000*5/100+12000000</f>
        <v>12600000</v>
      </c>
      <c r="L116" s="40" t="s">
        <v>211</v>
      </c>
      <c r="M116" s="41" t="s">
        <v>211</v>
      </c>
      <c r="N116" s="40" t="s">
        <v>107792</v>
      </c>
      <c r="O116" s="40" t="s">
        <v>15</v>
      </c>
      <c r="P116" s="58" t="s">
        <v>108006</v>
      </c>
      <c r="Q116" s="59" t="s">
        <v>107998</v>
      </c>
      <c r="R116" s="60" t="s">
        <v>107999</v>
      </c>
      <c r="S116"/>
      <c r="T116"/>
      <c r="U116"/>
      <c r="V116"/>
      <c r="W116"/>
      <c r="X116"/>
      <c r="Y116"/>
      <c r="Z116"/>
      <c r="AA116"/>
    </row>
    <row r="117" spans="1:27" s="19" customFormat="1" ht="38.25" x14ac:dyDescent="0.2">
      <c r="A117" s="5"/>
      <c r="B117" s="55" t="s">
        <v>108010</v>
      </c>
      <c r="C117" s="56" t="s">
        <v>108002</v>
      </c>
      <c r="D117" s="41" t="s">
        <v>107864</v>
      </c>
      <c r="E117" s="41" t="s">
        <v>107870</v>
      </c>
      <c r="F117" s="41" t="s">
        <v>217</v>
      </c>
      <c r="G117" s="41" t="s">
        <v>217</v>
      </c>
      <c r="H117" s="40" t="s">
        <v>120</v>
      </c>
      <c r="I117" s="40" t="s">
        <v>211</v>
      </c>
      <c r="J117" s="57">
        <f>50000000*5/100+50000000</f>
        <v>52500000</v>
      </c>
      <c r="K117" s="57">
        <f>50000000*5/100+50000000</f>
        <v>52500000</v>
      </c>
      <c r="L117" s="40" t="s">
        <v>211</v>
      </c>
      <c r="M117" s="41" t="s">
        <v>211</v>
      </c>
      <c r="N117" s="40" t="s">
        <v>107792</v>
      </c>
      <c r="O117" s="40" t="s">
        <v>15</v>
      </c>
      <c r="P117" s="58" t="s">
        <v>108006</v>
      </c>
      <c r="Q117" s="59" t="s">
        <v>107998</v>
      </c>
      <c r="R117" s="60" t="s">
        <v>107999</v>
      </c>
      <c r="S117"/>
      <c r="T117"/>
      <c r="U117"/>
      <c r="V117"/>
      <c r="W117"/>
      <c r="X117"/>
      <c r="Y117"/>
      <c r="Z117"/>
      <c r="AA117"/>
    </row>
    <row r="118" spans="1:27" s="19" customFormat="1" ht="38.25" x14ac:dyDescent="0.2">
      <c r="A118" s="5"/>
      <c r="B118" s="55" t="s">
        <v>108011</v>
      </c>
      <c r="C118" s="56" t="s">
        <v>108003</v>
      </c>
      <c r="D118" s="41" t="s">
        <v>107864</v>
      </c>
      <c r="E118" s="41" t="s">
        <v>107870</v>
      </c>
      <c r="F118" s="41" t="s">
        <v>107864</v>
      </c>
      <c r="G118" s="41" t="s">
        <v>217</v>
      </c>
      <c r="H118" s="40" t="s">
        <v>120</v>
      </c>
      <c r="I118" s="40" t="s">
        <v>211</v>
      </c>
      <c r="J118" s="57">
        <v>12600000</v>
      </c>
      <c r="K118" s="57">
        <v>12600000</v>
      </c>
      <c r="L118" s="40" t="s">
        <v>211</v>
      </c>
      <c r="M118" s="41" t="s">
        <v>211</v>
      </c>
      <c r="N118" s="40" t="s">
        <v>107792</v>
      </c>
      <c r="O118" s="40" t="s">
        <v>15</v>
      </c>
      <c r="P118" s="58" t="s">
        <v>108006</v>
      </c>
      <c r="Q118" s="59" t="s">
        <v>107998</v>
      </c>
      <c r="R118" s="60" t="s">
        <v>107999</v>
      </c>
      <c r="S118"/>
      <c r="T118"/>
      <c r="U118"/>
      <c r="V118"/>
      <c r="W118"/>
      <c r="X118"/>
      <c r="Y118"/>
      <c r="Z118"/>
      <c r="AA118"/>
    </row>
    <row r="119" spans="1:27" s="19" customFormat="1" ht="38.25" x14ac:dyDescent="0.2">
      <c r="A119" s="5"/>
      <c r="B119" s="55" t="s">
        <v>108012</v>
      </c>
      <c r="C119" s="56" t="s">
        <v>108004</v>
      </c>
      <c r="D119" s="41" t="s">
        <v>107865</v>
      </c>
      <c r="E119" s="41" t="s">
        <v>107860</v>
      </c>
      <c r="F119" s="41" t="s">
        <v>217</v>
      </c>
      <c r="G119" s="41" t="s">
        <v>217</v>
      </c>
      <c r="H119" s="40" t="s">
        <v>120</v>
      </c>
      <c r="I119" s="40" t="s">
        <v>211</v>
      </c>
      <c r="J119" s="57">
        <f>20000000*5/100+20000000</f>
        <v>21000000</v>
      </c>
      <c r="K119" s="57">
        <f>20000000*5/100+20000000</f>
        <v>21000000</v>
      </c>
      <c r="L119" s="40" t="s">
        <v>211</v>
      </c>
      <c r="M119" s="41" t="s">
        <v>211</v>
      </c>
      <c r="N119" s="40" t="s">
        <v>107792</v>
      </c>
      <c r="O119" s="40" t="s">
        <v>15</v>
      </c>
      <c r="P119" s="58" t="s">
        <v>108006</v>
      </c>
      <c r="Q119" s="59" t="s">
        <v>107998</v>
      </c>
      <c r="R119" s="60" t="s">
        <v>107999</v>
      </c>
      <c r="S119"/>
      <c r="T119"/>
      <c r="U119"/>
      <c r="V119"/>
      <c r="W119"/>
      <c r="X119"/>
      <c r="Y119"/>
      <c r="Z119"/>
      <c r="AA119"/>
    </row>
    <row r="120" spans="1:27" s="19" customFormat="1" ht="38.25" x14ac:dyDescent="0.2">
      <c r="A120" s="5"/>
      <c r="B120" s="55" t="s">
        <v>108013</v>
      </c>
      <c r="C120" s="56" t="s">
        <v>108005</v>
      </c>
      <c r="D120" s="41" t="s">
        <v>107864</v>
      </c>
      <c r="E120" s="41" t="s">
        <v>107870</v>
      </c>
      <c r="F120" s="41" t="s">
        <v>107864</v>
      </c>
      <c r="G120" s="41" t="s">
        <v>217</v>
      </c>
      <c r="H120" s="40" t="s">
        <v>120</v>
      </c>
      <c r="I120" s="40" t="s">
        <v>211</v>
      </c>
      <c r="J120" s="57">
        <f>80000000*5/100+80000000</f>
        <v>84000000</v>
      </c>
      <c r="K120" s="57">
        <f>80000000*5/100+80000000</f>
        <v>84000000</v>
      </c>
      <c r="L120" s="40" t="s">
        <v>211</v>
      </c>
      <c r="M120" s="41" t="s">
        <v>211</v>
      </c>
      <c r="N120" s="40" t="s">
        <v>107792</v>
      </c>
      <c r="O120" s="40" t="s">
        <v>15</v>
      </c>
      <c r="P120" s="58" t="s">
        <v>108006</v>
      </c>
      <c r="Q120" s="59" t="s">
        <v>107998</v>
      </c>
      <c r="R120" s="60" t="s">
        <v>107999</v>
      </c>
      <c r="S120"/>
      <c r="T120"/>
      <c r="U120"/>
      <c r="V120"/>
      <c r="W120"/>
      <c r="X120"/>
      <c r="Y120"/>
      <c r="Z120"/>
      <c r="AA120"/>
    </row>
    <row r="121" spans="1:27" s="19" customFormat="1" ht="89.25" x14ac:dyDescent="0.2">
      <c r="A121" s="5"/>
      <c r="B121" s="55" t="s">
        <v>108033</v>
      </c>
      <c r="C121" s="56" t="s">
        <v>108016</v>
      </c>
      <c r="D121" s="41">
        <v>2</v>
      </c>
      <c r="E121" s="41">
        <v>3</v>
      </c>
      <c r="F121" s="41">
        <v>4</v>
      </c>
      <c r="G121" s="41">
        <v>1</v>
      </c>
      <c r="H121" s="40" t="s">
        <v>120</v>
      </c>
      <c r="I121" s="40" t="s">
        <v>211</v>
      </c>
      <c r="J121" s="57">
        <v>75239535</v>
      </c>
      <c r="K121" s="57">
        <f t="shared" ref="K121:K134" si="0">+F121*J121</f>
        <v>300958140</v>
      </c>
      <c r="L121" s="40" t="s">
        <v>211</v>
      </c>
      <c r="M121" s="41" t="s">
        <v>211</v>
      </c>
      <c r="N121" s="40" t="s">
        <v>107792</v>
      </c>
      <c r="O121" s="40" t="s">
        <v>15</v>
      </c>
      <c r="P121" s="58" t="s">
        <v>108017</v>
      </c>
      <c r="Q121" s="59">
        <v>3228159899</v>
      </c>
      <c r="R121" s="60" t="s">
        <v>108018</v>
      </c>
      <c r="S121"/>
      <c r="T121"/>
      <c r="U121"/>
      <c r="V121"/>
      <c r="W121"/>
      <c r="X121"/>
      <c r="Y121"/>
      <c r="Z121"/>
      <c r="AA121"/>
    </row>
    <row r="122" spans="1:27" s="19" customFormat="1" ht="89.25" x14ac:dyDescent="0.2">
      <c r="A122" s="5"/>
      <c r="B122" s="55" t="s">
        <v>108034</v>
      </c>
      <c r="C122" s="56" t="s">
        <v>108019</v>
      </c>
      <c r="D122" s="41">
        <v>2</v>
      </c>
      <c r="E122" s="41">
        <v>3</v>
      </c>
      <c r="F122" s="41">
        <v>4</v>
      </c>
      <c r="G122" s="41">
        <v>1</v>
      </c>
      <c r="H122" s="40" t="s">
        <v>120</v>
      </c>
      <c r="I122" s="40" t="s">
        <v>211</v>
      </c>
      <c r="J122" s="57">
        <v>25000000</v>
      </c>
      <c r="K122" s="57">
        <f t="shared" si="0"/>
        <v>100000000</v>
      </c>
      <c r="L122" s="40" t="s">
        <v>211</v>
      </c>
      <c r="M122" s="41" t="s">
        <v>211</v>
      </c>
      <c r="N122" s="40" t="s">
        <v>107792</v>
      </c>
      <c r="O122" s="40" t="s">
        <v>15</v>
      </c>
      <c r="P122" s="58" t="s">
        <v>108017</v>
      </c>
      <c r="Q122" s="59">
        <v>3228159899</v>
      </c>
      <c r="R122" s="60" t="s">
        <v>108018</v>
      </c>
      <c r="S122"/>
      <c r="T122"/>
      <c r="U122"/>
      <c r="V122"/>
      <c r="W122"/>
      <c r="X122"/>
      <c r="Y122"/>
      <c r="Z122"/>
      <c r="AA122"/>
    </row>
    <row r="123" spans="1:27" s="19" customFormat="1" ht="63.75" x14ac:dyDescent="0.2">
      <c r="A123" s="5"/>
      <c r="B123" s="55" t="s">
        <v>108035</v>
      </c>
      <c r="C123" s="56" t="s">
        <v>108020</v>
      </c>
      <c r="D123" s="41">
        <v>4</v>
      </c>
      <c r="E123" s="41">
        <v>5</v>
      </c>
      <c r="F123" s="41">
        <v>1</v>
      </c>
      <c r="G123" s="41">
        <v>1</v>
      </c>
      <c r="H123" s="40" t="s">
        <v>120</v>
      </c>
      <c r="I123" s="40" t="s">
        <v>211</v>
      </c>
      <c r="J123" s="57">
        <v>86000000</v>
      </c>
      <c r="K123" s="57">
        <f t="shared" si="0"/>
        <v>86000000</v>
      </c>
      <c r="L123" s="40" t="s">
        <v>211</v>
      </c>
      <c r="M123" s="41" t="s">
        <v>211</v>
      </c>
      <c r="N123" s="40" t="s">
        <v>107792</v>
      </c>
      <c r="O123" s="40" t="s">
        <v>15</v>
      </c>
      <c r="P123" s="58" t="s">
        <v>108017</v>
      </c>
      <c r="Q123" s="59">
        <v>3228159899</v>
      </c>
      <c r="R123" s="60" t="s">
        <v>108018</v>
      </c>
      <c r="S123"/>
      <c r="T123"/>
      <c r="U123"/>
      <c r="V123"/>
      <c r="W123"/>
      <c r="X123"/>
      <c r="Y123"/>
      <c r="Z123"/>
      <c r="AA123"/>
    </row>
    <row r="124" spans="1:27" s="19" customFormat="1" ht="76.5" x14ac:dyDescent="0.2">
      <c r="A124" s="5"/>
      <c r="B124" s="55" t="s">
        <v>108034</v>
      </c>
      <c r="C124" s="56" t="s">
        <v>108021</v>
      </c>
      <c r="D124" s="41">
        <v>2</v>
      </c>
      <c r="E124" s="41">
        <v>3</v>
      </c>
      <c r="F124" s="41">
        <v>3</v>
      </c>
      <c r="G124" s="41">
        <v>1</v>
      </c>
      <c r="H124" s="40" t="s">
        <v>120</v>
      </c>
      <c r="I124" s="40" t="s">
        <v>211</v>
      </c>
      <c r="J124" s="57">
        <v>4500000</v>
      </c>
      <c r="K124" s="57">
        <f t="shared" si="0"/>
        <v>13500000</v>
      </c>
      <c r="L124" s="40" t="s">
        <v>211</v>
      </c>
      <c r="M124" s="41" t="s">
        <v>211</v>
      </c>
      <c r="N124" s="40" t="s">
        <v>107792</v>
      </c>
      <c r="O124" s="40" t="s">
        <v>15</v>
      </c>
      <c r="P124" s="58" t="s">
        <v>108017</v>
      </c>
      <c r="Q124" s="59">
        <v>3228159899</v>
      </c>
      <c r="R124" s="60" t="s">
        <v>108018</v>
      </c>
      <c r="S124"/>
      <c r="T124"/>
      <c r="U124"/>
      <c r="V124"/>
      <c r="W124"/>
      <c r="X124"/>
      <c r="Y124"/>
      <c r="Z124"/>
      <c r="AA124"/>
    </row>
    <row r="125" spans="1:27" s="19" customFormat="1" ht="63.75" x14ac:dyDescent="0.2">
      <c r="A125" s="5"/>
      <c r="B125" s="55" t="s">
        <v>108034</v>
      </c>
      <c r="C125" s="56" t="s">
        <v>108022</v>
      </c>
      <c r="D125" s="41">
        <v>3</v>
      </c>
      <c r="E125" s="41">
        <v>4</v>
      </c>
      <c r="F125" s="41">
        <v>4</v>
      </c>
      <c r="G125" s="41">
        <v>1</v>
      </c>
      <c r="H125" s="40" t="s">
        <v>120</v>
      </c>
      <c r="I125" s="40" t="s">
        <v>211</v>
      </c>
      <c r="J125" s="57">
        <v>146000000</v>
      </c>
      <c r="K125" s="57">
        <f>+F125*J125</f>
        <v>584000000</v>
      </c>
      <c r="L125" s="40" t="s">
        <v>211</v>
      </c>
      <c r="M125" s="41" t="s">
        <v>211</v>
      </c>
      <c r="N125" s="40" t="s">
        <v>107792</v>
      </c>
      <c r="O125" s="40" t="s">
        <v>15</v>
      </c>
      <c r="P125" s="58" t="s">
        <v>108017</v>
      </c>
      <c r="Q125" s="59">
        <v>3228159899</v>
      </c>
      <c r="R125" s="60" t="s">
        <v>108018</v>
      </c>
      <c r="S125"/>
      <c r="T125"/>
      <c r="U125"/>
      <c r="V125"/>
      <c r="W125"/>
      <c r="X125"/>
      <c r="Y125"/>
      <c r="Z125"/>
      <c r="AA125"/>
    </row>
    <row r="126" spans="1:27" s="19" customFormat="1" ht="38.25" x14ac:dyDescent="0.2">
      <c r="A126" s="5"/>
      <c r="B126" s="55" t="s">
        <v>108036</v>
      </c>
      <c r="C126" s="56" t="s">
        <v>108023</v>
      </c>
      <c r="D126" s="41">
        <v>3</v>
      </c>
      <c r="E126" s="41">
        <v>4</v>
      </c>
      <c r="F126" s="41">
        <v>3</v>
      </c>
      <c r="G126" s="41">
        <v>1</v>
      </c>
      <c r="H126" s="40" t="s">
        <v>120</v>
      </c>
      <c r="I126" s="40" t="s">
        <v>211</v>
      </c>
      <c r="J126" s="57">
        <v>20000000</v>
      </c>
      <c r="K126" s="57">
        <f t="shared" si="0"/>
        <v>60000000</v>
      </c>
      <c r="L126" s="40" t="s">
        <v>211</v>
      </c>
      <c r="M126" s="41" t="s">
        <v>211</v>
      </c>
      <c r="N126" s="40" t="s">
        <v>107792</v>
      </c>
      <c r="O126" s="40" t="s">
        <v>15</v>
      </c>
      <c r="P126" s="58" t="s">
        <v>108017</v>
      </c>
      <c r="Q126" s="59">
        <v>3228159899</v>
      </c>
      <c r="R126" s="60" t="s">
        <v>108018</v>
      </c>
      <c r="S126"/>
      <c r="T126"/>
      <c r="U126"/>
      <c r="V126"/>
      <c r="W126"/>
      <c r="X126"/>
      <c r="Y126"/>
      <c r="Z126"/>
      <c r="AA126"/>
    </row>
    <row r="127" spans="1:27" s="19" customFormat="1" ht="51" x14ac:dyDescent="0.2">
      <c r="A127" s="5"/>
      <c r="B127" s="55" t="s">
        <v>108037</v>
      </c>
      <c r="C127" s="56" t="s">
        <v>108024</v>
      </c>
      <c r="D127" s="41">
        <v>2</v>
      </c>
      <c r="E127" s="41">
        <v>3</v>
      </c>
      <c r="F127" s="41">
        <v>4</v>
      </c>
      <c r="G127" s="41">
        <v>1</v>
      </c>
      <c r="H127" s="40" t="s">
        <v>120</v>
      </c>
      <c r="I127" s="40" t="s">
        <v>211</v>
      </c>
      <c r="J127" s="57">
        <v>56000000</v>
      </c>
      <c r="K127" s="57">
        <f t="shared" si="0"/>
        <v>224000000</v>
      </c>
      <c r="L127" s="40" t="s">
        <v>211</v>
      </c>
      <c r="M127" s="41" t="s">
        <v>211</v>
      </c>
      <c r="N127" s="40" t="s">
        <v>107792</v>
      </c>
      <c r="O127" s="40" t="s">
        <v>15</v>
      </c>
      <c r="P127" s="58" t="s">
        <v>108017</v>
      </c>
      <c r="Q127" s="59">
        <v>3228159899</v>
      </c>
      <c r="R127" s="60" t="s">
        <v>108018</v>
      </c>
      <c r="S127"/>
      <c r="T127"/>
      <c r="U127"/>
      <c r="V127"/>
      <c r="W127"/>
      <c r="X127"/>
      <c r="Y127"/>
      <c r="Z127"/>
      <c r="AA127"/>
    </row>
    <row r="128" spans="1:27" s="19" customFormat="1" ht="51" x14ac:dyDescent="0.2">
      <c r="A128" s="5"/>
      <c r="B128" s="55" t="s">
        <v>108034</v>
      </c>
      <c r="C128" s="56" t="s">
        <v>108025</v>
      </c>
      <c r="D128" s="41">
        <v>3</v>
      </c>
      <c r="E128" s="41">
        <v>4</v>
      </c>
      <c r="F128" s="41">
        <v>3</v>
      </c>
      <c r="G128" s="41">
        <v>1</v>
      </c>
      <c r="H128" s="40" t="s">
        <v>120</v>
      </c>
      <c r="I128" s="40" t="s">
        <v>211</v>
      </c>
      <c r="J128" s="57">
        <v>30000000</v>
      </c>
      <c r="K128" s="57">
        <f t="shared" si="0"/>
        <v>90000000</v>
      </c>
      <c r="L128" s="40" t="s">
        <v>211</v>
      </c>
      <c r="M128" s="41" t="s">
        <v>211</v>
      </c>
      <c r="N128" s="40" t="s">
        <v>107792</v>
      </c>
      <c r="O128" s="40" t="s">
        <v>15</v>
      </c>
      <c r="P128" s="58" t="s">
        <v>108017</v>
      </c>
      <c r="Q128" s="59">
        <v>3228159899</v>
      </c>
      <c r="R128" s="60" t="s">
        <v>108018</v>
      </c>
      <c r="S128"/>
      <c r="T128"/>
      <c r="U128"/>
      <c r="V128"/>
      <c r="W128"/>
      <c r="X128"/>
      <c r="Y128"/>
      <c r="Z128"/>
      <c r="AA128"/>
    </row>
    <row r="129" spans="1:27" s="19" customFormat="1" ht="38.25" x14ac:dyDescent="0.2">
      <c r="A129" s="5"/>
      <c r="B129" s="55" t="s">
        <v>108038</v>
      </c>
      <c r="C129" s="56" t="s">
        <v>108040</v>
      </c>
      <c r="D129" s="41">
        <v>2</v>
      </c>
      <c r="E129" s="41">
        <v>3</v>
      </c>
      <c r="F129" s="41">
        <v>3</v>
      </c>
      <c r="G129" s="41">
        <v>1</v>
      </c>
      <c r="H129" s="40" t="s">
        <v>120</v>
      </c>
      <c r="I129" s="40" t="s">
        <v>211</v>
      </c>
      <c r="J129" s="57">
        <v>30000000</v>
      </c>
      <c r="K129" s="57">
        <f>+F129*J129*3</f>
        <v>270000000</v>
      </c>
      <c r="L129" s="40" t="s">
        <v>211</v>
      </c>
      <c r="M129" s="41" t="s">
        <v>211</v>
      </c>
      <c r="N129" s="40" t="s">
        <v>107792</v>
      </c>
      <c r="O129" s="40" t="s">
        <v>15</v>
      </c>
      <c r="P129" s="58" t="s">
        <v>108017</v>
      </c>
      <c r="Q129" s="59">
        <v>3228159899</v>
      </c>
      <c r="R129" s="60" t="s">
        <v>108018</v>
      </c>
      <c r="S129"/>
      <c r="T129"/>
      <c r="U129"/>
      <c r="V129"/>
      <c r="W129"/>
      <c r="X129"/>
      <c r="Y129"/>
      <c r="Z129"/>
      <c r="AA129"/>
    </row>
    <row r="130" spans="1:27" s="19" customFormat="1" ht="38.25" x14ac:dyDescent="0.2">
      <c r="A130" s="5"/>
      <c r="B130" s="55" t="s">
        <v>108039</v>
      </c>
      <c r="C130" s="56" t="s">
        <v>108026</v>
      </c>
      <c r="D130" s="41">
        <v>2</v>
      </c>
      <c r="E130" s="41">
        <v>3</v>
      </c>
      <c r="F130" s="41">
        <v>3</v>
      </c>
      <c r="G130" s="41">
        <v>1</v>
      </c>
      <c r="H130" s="40" t="s">
        <v>120</v>
      </c>
      <c r="I130" s="40" t="s">
        <v>211</v>
      </c>
      <c r="J130" s="57">
        <v>153750000</v>
      </c>
      <c r="K130" s="57">
        <f>+F130*J130</f>
        <v>461250000</v>
      </c>
      <c r="L130" s="40" t="s">
        <v>211</v>
      </c>
      <c r="M130" s="41" t="s">
        <v>211</v>
      </c>
      <c r="N130" s="40" t="s">
        <v>107792</v>
      </c>
      <c r="O130" s="40" t="s">
        <v>15</v>
      </c>
      <c r="P130" s="58" t="s">
        <v>108017</v>
      </c>
      <c r="Q130" s="59">
        <v>3228159899</v>
      </c>
      <c r="R130" s="60" t="s">
        <v>108018</v>
      </c>
      <c r="S130"/>
      <c r="T130"/>
      <c r="U130"/>
      <c r="V130"/>
      <c r="W130"/>
      <c r="X130"/>
      <c r="Y130"/>
      <c r="Z130"/>
      <c r="AA130"/>
    </row>
    <row r="131" spans="1:27" s="19" customFormat="1" ht="38.25" x14ac:dyDescent="0.2">
      <c r="A131" s="5"/>
      <c r="B131" s="55" t="s">
        <v>108033</v>
      </c>
      <c r="C131" s="56" t="s">
        <v>108027</v>
      </c>
      <c r="D131" s="41">
        <v>2</v>
      </c>
      <c r="E131" s="41">
        <v>1</v>
      </c>
      <c r="F131" s="41">
        <v>10</v>
      </c>
      <c r="G131" s="41">
        <v>1</v>
      </c>
      <c r="H131" s="40" t="s">
        <v>120</v>
      </c>
      <c r="I131" s="40" t="s">
        <v>211</v>
      </c>
      <c r="J131" s="57">
        <v>35000000</v>
      </c>
      <c r="K131" s="57">
        <f t="shared" si="0"/>
        <v>350000000</v>
      </c>
      <c r="L131" s="40" t="s">
        <v>211</v>
      </c>
      <c r="M131" s="41" t="s">
        <v>211</v>
      </c>
      <c r="N131" s="40" t="s">
        <v>107792</v>
      </c>
      <c r="O131" s="40" t="s">
        <v>15</v>
      </c>
      <c r="P131" s="58" t="s">
        <v>108017</v>
      </c>
      <c r="Q131" s="59">
        <v>3228159899</v>
      </c>
      <c r="R131" s="60" t="s">
        <v>108018</v>
      </c>
      <c r="S131"/>
      <c r="T131"/>
      <c r="U131"/>
      <c r="V131"/>
      <c r="W131"/>
      <c r="X131"/>
      <c r="Y131"/>
      <c r="Z131"/>
      <c r="AA131"/>
    </row>
    <row r="132" spans="1:27" s="19" customFormat="1" ht="38.25" x14ac:dyDescent="0.2">
      <c r="A132" s="5"/>
      <c r="B132" s="55" t="s">
        <v>108028</v>
      </c>
      <c r="C132" s="67" t="s">
        <v>108032</v>
      </c>
      <c r="D132" s="41">
        <v>1</v>
      </c>
      <c r="E132" s="41">
        <v>1</v>
      </c>
      <c r="F132" s="41">
        <v>3</v>
      </c>
      <c r="G132" s="41">
        <v>1</v>
      </c>
      <c r="H132" s="40" t="s">
        <v>120</v>
      </c>
      <c r="I132" s="40" t="s">
        <v>211</v>
      </c>
      <c r="J132" s="57">
        <v>8262553</v>
      </c>
      <c r="K132" s="57">
        <v>8262553</v>
      </c>
      <c r="L132" s="40" t="s">
        <v>211</v>
      </c>
      <c r="M132" s="41" t="s">
        <v>211</v>
      </c>
      <c r="N132" s="40" t="s">
        <v>107792</v>
      </c>
      <c r="O132" s="40" t="s">
        <v>15</v>
      </c>
      <c r="P132" s="58" t="s">
        <v>108017</v>
      </c>
      <c r="Q132" s="59">
        <v>3228159899</v>
      </c>
      <c r="R132" s="60" t="s">
        <v>108018</v>
      </c>
      <c r="S132"/>
      <c r="T132"/>
      <c r="U132"/>
      <c r="V132"/>
      <c r="W132"/>
      <c r="X132"/>
      <c r="Y132"/>
      <c r="Z132"/>
      <c r="AA132"/>
    </row>
    <row r="133" spans="1:27" s="19" customFormat="1" ht="38.25" x14ac:dyDescent="0.2">
      <c r="A133" s="5"/>
      <c r="B133" s="55" t="s">
        <v>108029</v>
      </c>
      <c r="C133" s="56" t="s">
        <v>108030</v>
      </c>
      <c r="D133" s="41">
        <v>3</v>
      </c>
      <c r="E133" s="41">
        <v>4</v>
      </c>
      <c r="F133" s="41">
        <v>3</v>
      </c>
      <c r="G133" s="41">
        <v>1</v>
      </c>
      <c r="H133" s="40" t="s">
        <v>120</v>
      </c>
      <c r="I133" s="40" t="s">
        <v>211</v>
      </c>
      <c r="J133" s="57">
        <v>930100</v>
      </c>
      <c r="K133" s="57">
        <f t="shared" si="0"/>
        <v>2790300</v>
      </c>
      <c r="L133" s="40" t="s">
        <v>211</v>
      </c>
      <c r="M133" s="41" t="s">
        <v>211</v>
      </c>
      <c r="N133" s="40" t="s">
        <v>107792</v>
      </c>
      <c r="O133" s="40" t="s">
        <v>15</v>
      </c>
      <c r="P133" s="58" t="s">
        <v>108017</v>
      </c>
      <c r="Q133" s="59">
        <v>3228159899</v>
      </c>
      <c r="R133" s="60" t="s">
        <v>108018</v>
      </c>
      <c r="S133"/>
      <c r="T133"/>
      <c r="U133"/>
      <c r="V133"/>
      <c r="W133"/>
      <c r="X133"/>
      <c r="Y133"/>
      <c r="Z133"/>
      <c r="AA133"/>
    </row>
    <row r="134" spans="1:27" s="19" customFormat="1" ht="38.25" x14ac:dyDescent="0.2">
      <c r="A134" s="5"/>
      <c r="B134" s="55" t="s">
        <v>107831</v>
      </c>
      <c r="C134" s="56" t="s">
        <v>108031</v>
      </c>
      <c r="D134" s="41">
        <v>1</v>
      </c>
      <c r="E134" s="41">
        <v>2</v>
      </c>
      <c r="F134" s="41">
        <v>4</v>
      </c>
      <c r="G134" s="41">
        <v>1</v>
      </c>
      <c r="H134" s="40" t="s">
        <v>120</v>
      </c>
      <c r="I134" s="40" t="s">
        <v>211</v>
      </c>
      <c r="J134" s="57">
        <f>+(77816636*4)</f>
        <v>311266544</v>
      </c>
      <c r="K134" s="57">
        <f t="shared" si="0"/>
        <v>1245066176</v>
      </c>
      <c r="L134" s="40" t="s">
        <v>211</v>
      </c>
      <c r="M134" s="41" t="s">
        <v>211</v>
      </c>
      <c r="N134" s="40" t="s">
        <v>107792</v>
      </c>
      <c r="O134" s="40" t="s">
        <v>15</v>
      </c>
      <c r="P134" s="58" t="s">
        <v>108017</v>
      </c>
      <c r="Q134" s="59">
        <v>3228159899</v>
      </c>
      <c r="R134" s="60" t="s">
        <v>108018</v>
      </c>
      <c r="S134"/>
      <c r="T134"/>
      <c r="U134"/>
      <c r="V134"/>
      <c r="W134"/>
      <c r="X134"/>
      <c r="Y134"/>
      <c r="Z134"/>
      <c r="AA134"/>
    </row>
    <row r="135" spans="1:27" s="19" customFormat="1" ht="51" x14ac:dyDescent="0.2">
      <c r="A135" s="5"/>
      <c r="B135" s="55" t="s">
        <v>108041</v>
      </c>
      <c r="C135" s="56" t="s">
        <v>108042</v>
      </c>
      <c r="D135" s="41">
        <v>7</v>
      </c>
      <c r="E135" s="41">
        <v>7</v>
      </c>
      <c r="F135" s="41">
        <v>3</v>
      </c>
      <c r="G135" s="41">
        <v>1</v>
      </c>
      <c r="H135" s="40" t="s">
        <v>120</v>
      </c>
      <c r="I135" s="40" t="s">
        <v>211</v>
      </c>
      <c r="J135" s="57">
        <v>1914122218</v>
      </c>
      <c r="K135" s="57">
        <v>1914122218</v>
      </c>
      <c r="L135" s="40" t="s">
        <v>211</v>
      </c>
      <c r="M135" s="41" t="s">
        <v>211</v>
      </c>
      <c r="N135" s="40" t="s">
        <v>107792</v>
      </c>
      <c r="O135" s="40" t="s">
        <v>15</v>
      </c>
      <c r="P135" s="58" t="s">
        <v>108045</v>
      </c>
      <c r="Q135" s="59">
        <v>3002779909</v>
      </c>
      <c r="R135" s="60" t="s">
        <v>108044</v>
      </c>
      <c r="S135"/>
      <c r="T135"/>
      <c r="U135"/>
      <c r="V135"/>
      <c r="W135"/>
      <c r="X135"/>
      <c r="Y135"/>
      <c r="Z135"/>
      <c r="AA135"/>
    </row>
    <row r="136" spans="1:27" s="19" customFormat="1" ht="51" x14ac:dyDescent="0.2">
      <c r="A136" s="5"/>
      <c r="B136" s="55" t="s">
        <v>108041</v>
      </c>
      <c r="C136" s="56" t="s">
        <v>108043</v>
      </c>
      <c r="D136" s="41">
        <v>7</v>
      </c>
      <c r="E136" s="41">
        <v>7</v>
      </c>
      <c r="F136" s="41">
        <v>3</v>
      </c>
      <c r="G136" s="41">
        <v>1</v>
      </c>
      <c r="H136" s="40" t="s">
        <v>120</v>
      </c>
      <c r="I136" s="40" t="s">
        <v>211</v>
      </c>
      <c r="J136" s="57">
        <v>2489681116</v>
      </c>
      <c r="K136" s="57">
        <v>2489681116</v>
      </c>
      <c r="L136" s="40" t="s">
        <v>211</v>
      </c>
      <c r="M136" s="41" t="s">
        <v>211</v>
      </c>
      <c r="N136" s="40" t="s">
        <v>107792</v>
      </c>
      <c r="O136" s="40" t="s">
        <v>15</v>
      </c>
      <c r="P136" s="58" t="s">
        <v>108045</v>
      </c>
      <c r="Q136" s="59">
        <v>3002779909</v>
      </c>
      <c r="R136" s="60" t="s">
        <v>108044</v>
      </c>
      <c r="S136"/>
      <c r="T136"/>
      <c r="U136"/>
      <c r="V136"/>
      <c r="W136"/>
      <c r="X136"/>
      <c r="Y136"/>
      <c r="Z136"/>
      <c r="AA136"/>
    </row>
    <row r="137" spans="1:27" s="19" customFormat="1" ht="38.25" x14ac:dyDescent="0.2">
      <c r="A137" s="5"/>
      <c r="B137" s="44" t="s">
        <v>108048</v>
      </c>
      <c r="C137" s="56" t="s">
        <v>108049</v>
      </c>
      <c r="D137" s="41">
        <v>1</v>
      </c>
      <c r="E137" s="41">
        <v>1</v>
      </c>
      <c r="F137" s="41">
        <v>12</v>
      </c>
      <c r="G137" s="41">
        <v>1</v>
      </c>
      <c r="H137" s="40" t="s">
        <v>120</v>
      </c>
      <c r="I137" s="40" t="s">
        <v>211</v>
      </c>
      <c r="J137" s="57">
        <f>6000000000/2</f>
        <v>3000000000</v>
      </c>
      <c r="K137" s="57">
        <v>3000000000</v>
      </c>
      <c r="L137" s="40" t="s">
        <v>211</v>
      </c>
      <c r="M137" s="41" t="s">
        <v>211</v>
      </c>
      <c r="N137" s="40" t="s">
        <v>107792</v>
      </c>
      <c r="O137" s="40" t="s">
        <v>15</v>
      </c>
      <c r="P137" s="58" t="s">
        <v>108046</v>
      </c>
      <c r="Q137" s="59">
        <v>3102026393</v>
      </c>
      <c r="R137" s="60" t="s">
        <v>108047</v>
      </c>
      <c r="S137"/>
      <c r="T137"/>
      <c r="U137"/>
      <c r="V137"/>
      <c r="W137"/>
      <c r="X137"/>
      <c r="Y137"/>
      <c r="Z137"/>
      <c r="AA137"/>
    </row>
    <row r="138" spans="1:27" s="19" customFormat="1" ht="38.25" x14ac:dyDescent="0.2">
      <c r="A138" s="5"/>
      <c r="B138" s="44" t="s">
        <v>108048</v>
      </c>
      <c r="C138" s="56" t="s">
        <v>108050</v>
      </c>
      <c r="D138" s="41">
        <v>3</v>
      </c>
      <c r="E138" s="41">
        <v>3</v>
      </c>
      <c r="F138" s="41">
        <v>12</v>
      </c>
      <c r="G138" s="41">
        <v>1</v>
      </c>
      <c r="H138" s="40" t="s">
        <v>120</v>
      </c>
      <c r="I138" s="40" t="s">
        <v>211</v>
      </c>
      <c r="J138" s="57">
        <v>25000000</v>
      </c>
      <c r="K138" s="57">
        <v>40000000</v>
      </c>
      <c r="L138" s="40">
        <v>0</v>
      </c>
      <c r="M138" s="41">
        <v>0</v>
      </c>
      <c r="N138" s="40" t="s">
        <v>107792</v>
      </c>
      <c r="O138" s="40" t="s">
        <v>15</v>
      </c>
      <c r="P138" s="58" t="s">
        <v>108046</v>
      </c>
      <c r="Q138" s="59">
        <v>3102026393</v>
      </c>
      <c r="R138" s="60" t="s">
        <v>108047</v>
      </c>
      <c r="S138"/>
      <c r="T138"/>
      <c r="U138"/>
      <c r="V138"/>
      <c r="W138"/>
      <c r="X138"/>
      <c r="Y138"/>
      <c r="Z138"/>
      <c r="AA138"/>
    </row>
    <row r="139" spans="1:27" s="19" customFormat="1" ht="38.25" x14ac:dyDescent="0.2">
      <c r="A139" s="5"/>
      <c r="B139" s="44" t="s">
        <v>108054</v>
      </c>
      <c r="C139" s="56" t="s">
        <v>108051</v>
      </c>
      <c r="D139" s="41">
        <v>4</v>
      </c>
      <c r="E139" s="41">
        <v>5</v>
      </c>
      <c r="F139" s="41">
        <v>2</v>
      </c>
      <c r="G139" s="41">
        <v>1</v>
      </c>
      <c r="H139" s="40" t="s">
        <v>120</v>
      </c>
      <c r="I139" s="40">
        <v>0</v>
      </c>
      <c r="J139" s="57">
        <v>80000000</v>
      </c>
      <c r="K139" s="57">
        <v>80000000</v>
      </c>
      <c r="L139" s="40" t="s">
        <v>211</v>
      </c>
      <c r="M139" s="41">
        <v>0</v>
      </c>
      <c r="N139" s="40" t="s">
        <v>107792</v>
      </c>
      <c r="O139" s="40" t="s">
        <v>15</v>
      </c>
      <c r="P139" s="58" t="s">
        <v>108056</v>
      </c>
      <c r="Q139" s="59">
        <v>3124495810</v>
      </c>
      <c r="R139" s="60" t="s">
        <v>108052</v>
      </c>
      <c r="S139"/>
      <c r="T139"/>
      <c r="U139"/>
      <c r="V139"/>
      <c r="W139"/>
      <c r="X139"/>
      <c r="Y139"/>
      <c r="Z139"/>
      <c r="AA139"/>
    </row>
    <row r="140" spans="1:27" s="19" customFormat="1" ht="38.25" x14ac:dyDescent="0.2">
      <c r="A140" s="5"/>
      <c r="B140" s="44" t="s">
        <v>108055</v>
      </c>
      <c r="C140" s="56" t="s">
        <v>108053</v>
      </c>
      <c r="D140" s="41">
        <v>4</v>
      </c>
      <c r="E140" s="41">
        <v>5</v>
      </c>
      <c r="F140" s="41">
        <v>2</v>
      </c>
      <c r="G140" s="41">
        <v>1</v>
      </c>
      <c r="H140" s="40" t="s">
        <v>120</v>
      </c>
      <c r="I140" s="40">
        <v>0</v>
      </c>
      <c r="J140" s="57">
        <v>300000000</v>
      </c>
      <c r="K140" s="57">
        <v>240000000</v>
      </c>
      <c r="L140" s="40" t="s">
        <v>211</v>
      </c>
      <c r="M140" s="41">
        <v>0</v>
      </c>
      <c r="N140" s="40" t="s">
        <v>107792</v>
      </c>
      <c r="O140" s="40" t="s">
        <v>15</v>
      </c>
      <c r="P140" s="58" t="s">
        <v>108056</v>
      </c>
      <c r="Q140" s="59">
        <v>3124495811</v>
      </c>
      <c r="R140" s="60" t="s">
        <v>108052</v>
      </c>
      <c r="S140"/>
      <c r="T140"/>
      <c r="U140"/>
      <c r="V140"/>
      <c r="W140"/>
      <c r="X140"/>
      <c r="Y140"/>
      <c r="Z140"/>
      <c r="AA140"/>
    </row>
    <row r="141" spans="1:27" s="19" customFormat="1" ht="51" x14ac:dyDescent="0.2">
      <c r="A141" s="5"/>
      <c r="B141" s="42">
        <v>80161506</v>
      </c>
      <c r="C141" s="43" t="s">
        <v>108059</v>
      </c>
      <c r="D141" s="42">
        <v>1</v>
      </c>
      <c r="E141" s="42">
        <v>1</v>
      </c>
      <c r="F141" s="38">
        <v>18</v>
      </c>
      <c r="G141" s="42">
        <v>1</v>
      </c>
      <c r="H141" s="40" t="s">
        <v>120</v>
      </c>
      <c r="I141" s="42">
        <v>0</v>
      </c>
      <c r="J141" s="61" t="s">
        <v>108057</v>
      </c>
      <c r="K141" s="61">
        <v>206818543</v>
      </c>
      <c r="L141" s="42">
        <v>2</v>
      </c>
      <c r="M141" s="42">
        <v>0</v>
      </c>
      <c r="N141" s="40" t="s">
        <v>107792</v>
      </c>
      <c r="O141" s="40" t="s">
        <v>15</v>
      </c>
      <c r="P141" s="58" t="s">
        <v>108058</v>
      </c>
      <c r="Q141" s="42">
        <v>3228159899</v>
      </c>
      <c r="R141" s="62" t="s">
        <v>108018</v>
      </c>
      <c r="S141"/>
      <c r="T141"/>
      <c r="U141"/>
      <c r="V141"/>
      <c r="W141"/>
      <c r="X141"/>
      <c r="Y141"/>
      <c r="Z141"/>
      <c r="AA141"/>
    </row>
    <row r="142" spans="1:27" s="19" customFormat="1" ht="89.25" x14ac:dyDescent="0.2">
      <c r="A142" s="5"/>
      <c r="B142" s="44" t="s">
        <v>107806</v>
      </c>
      <c r="C142" s="66" t="s">
        <v>107802</v>
      </c>
      <c r="D142" s="42">
        <v>1</v>
      </c>
      <c r="E142" s="42">
        <v>1</v>
      </c>
      <c r="F142" s="38">
        <v>12</v>
      </c>
      <c r="G142" s="42">
        <v>1</v>
      </c>
      <c r="H142" s="40" t="s">
        <v>120</v>
      </c>
      <c r="I142" s="42">
        <v>0</v>
      </c>
      <c r="J142" s="61">
        <v>13000000</v>
      </c>
      <c r="K142" s="61">
        <v>13000000</v>
      </c>
      <c r="L142" s="42">
        <v>0</v>
      </c>
      <c r="M142" s="42">
        <v>0</v>
      </c>
      <c r="N142" s="40" t="s">
        <v>107792</v>
      </c>
      <c r="O142" s="40" t="s">
        <v>15</v>
      </c>
      <c r="P142" s="58" t="s">
        <v>108060</v>
      </c>
      <c r="Q142" s="42">
        <v>3105376662</v>
      </c>
      <c r="R142" s="62" t="s">
        <v>107804</v>
      </c>
      <c r="S142"/>
      <c r="T142"/>
      <c r="U142"/>
      <c r="V142"/>
      <c r="W142"/>
      <c r="X142"/>
      <c r="Y142"/>
      <c r="Z142"/>
      <c r="AA142"/>
    </row>
    <row r="143" spans="1:27" s="19" customFormat="1" ht="102" x14ac:dyDescent="0.2">
      <c r="A143" s="5"/>
      <c r="B143" s="44" t="s">
        <v>107806</v>
      </c>
      <c r="C143" s="47" t="s">
        <v>107805</v>
      </c>
      <c r="D143" s="42">
        <v>1</v>
      </c>
      <c r="E143" s="42">
        <v>1</v>
      </c>
      <c r="F143" s="38">
        <v>6</v>
      </c>
      <c r="G143" s="42">
        <v>1</v>
      </c>
      <c r="H143" s="40" t="s">
        <v>120</v>
      </c>
      <c r="I143" s="42">
        <v>0</v>
      </c>
      <c r="J143" s="61">
        <v>13000000</v>
      </c>
      <c r="K143" s="61">
        <v>13000000</v>
      </c>
      <c r="L143" s="42">
        <v>0</v>
      </c>
      <c r="M143" s="42">
        <v>0</v>
      </c>
      <c r="N143" s="40" t="s">
        <v>107792</v>
      </c>
      <c r="O143" s="40" t="s">
        <v>15</v>
      </c>
      <c r="P143" s="58" t="s">
        <v>108060</v>
      </c>
      <c r="Q143" s="42">
        <v>3105376662</v>
      </c>
      <c r="R143" s="62" t="s">
        <v>107804</v>
      </c>
      <c r="S143"/>
      <c r="T143"/>
      <c r="U143"/>
      <c r="V143"/>
      <c r="W143"/>
      <c r="X143"/>
      <c r="Y143"/>
      <c r="Z143"/>
      <c r="AA143"/>
    </row>
    <row r="144" spans="1:27" s="19" customFormat="1" ht="89.25" x14ac:dyDescent="0.2">
      <c r="A144" s="5"/>
      <c r="B144" s="28" t="s">
        <v>107793</v>
      </c>
      <c r="C144" s="47" t="s">
        <v>108062</v>
      </c>
      <c r="D144" s="42">
        <v>1</v>
      </c>
      <c r="E144" s="42">
        <v>1</v>
      </c>
      <c r="F144" s="38">
        <v>6</v>
      </c>
      <c r="G144" s="42">
        <v>1</v>
      </c>
      <c r="H144" s="40" t="s">
        <v>120</v>
      </c>
      <c r="I144" s="42">
        <v>0</v>
      </c>
      <c r="J144" s="61">
        <v>54572472</v>
      </c>
      <c r="K144" s="61">
        <f>+J144</f>
        <v>54572472</v>
      </c>
      <c r="L144" s="42">
        <v>0</v>
      </c>
      <c r="M144" s="42">
        <v>0</v>
      </c>
      <c r="N144" s="40" t="s">
        <v>107792</v>
      </c>
      <c r="O144" s="40" t="s">
        <v>15</v>
      </c>
      <c r="P144" s="58" t="s">
        <v>108063</v>
      </c>
      <c r="Q144" s="42">
        <v>3118269501</v>
      </c>
      <c r="R144" s="62" t="s">
        <v>107799</v>
      </c>
      <c r="S144"/>
      <c r="T144"/>
      <c r="U144"/>
      <c r="V144"/>
      <c r="W144"/>
      <c r="X144"/>
      <c r="Y144"/>
      <c r="Z144"/>
      <c r="AA144"/>
    </row>
    <row r="145" spans="1:27" s="19" customFormat="1" x14ac:dyDescent="0.2">
      <c r="A145" s="5"/>
      <c r="B145" s="18"/>
      <c r="C145" s="7"/>
      <c r="D145" s="4"/>
      <c r="E145" s="4"/>
      <c r="F145" s="20"/>
      <c r="G145" s="4"/>
      <c r="H145" s="7"/>
      <c r="I145" s="4"/>
      <c r="J145" s="7"/>
      <c r="K145" s="8"/>
      <c r="L145" s="7"/>
      <c r="M145" s="4"/>
      <c r="N145" s="7"/>
      <c r="O145" s="4"/>
      <c r="P145" s="7"/>
      <c r="Q145" s="4"/>
      <c r="R145" s="7"/>
      <c r="S145"/>
      <c r="T145"/>
      <c r="U145"/>
      <c r="V145"/>
      <c r="W145"/>
      <c r="X145"/>
      <c r="Y145"/>
      <c r="Z145"/>
      <c r="AA145"/>
    </row>
    <row r="146" spans="1:27" s="19" customFormat="1" x14ac:dyDescent="0.2">
      <c r="A146" s="5"/>
      <c r="B146" s="18"/>
      <c r="C146" s="7"/>
      <c r="D146" s="4"/>
      <c r="E146" s="4"/>
      <c r="F146" s="20"/>
      <c r="G146" s="4"/>
      <c r="H146" s="7"/>
      <c r="I146" s="4"/>
      <c r="J146" s="7"/>
      <c r="K146" s="8"/>
      <c r="L146" s="7"/>
      <c r="M146" s="4"/>
      <c r="N146" s="7"/>
      <c r="O146" s="4"/>
      <c r="P146" s="7"/>
      <c r="Q146" s="4"/>
      <c r="R146" s="7"/>
      <c r="S146"/>
      <c r="T146"/>
      <c r="U146"/>
      <c r="V146"/>
      <c r="W146"/>
      <c r="X146"/>
      <c r="Y146"/>
      <c r="Z146"/>
      <c r="AA146"/>
    </row>
    <row r="147" spans="1:27" s="19" customFormat="1" x14ac:dyDescent="0.2">
      <c r="A147" s="5"/>
      <c r="B147" s="18"/>
      <c r="C147" s="7"/>
      <c r="D147" s="4"/>
      <c r="E147" s="4"/>
      <c r="F147" s="20"/>
      <c r="G147" s="4"/>
      <c r="H147" s="7"/>
      <c r="I147" s="4"/>
      <c r="J147" s="7"/>
      <c r="K147" s="8"/>
      <c r="L147" s="7"/>
      <c r="M147" s="4"/>
      <c r="N147" s="7"/>
      <c r="O147" s="4"/>
      <c r="P147" s="7"/>
      <c r="Q147" s="4"/>
      <c r="R147" s="7"/>
      <c r="S147"/>
      <c r="T147"/>
      <c r="U147"/>
      <c r="V147"/>
      <c r="W147"/>
      <c r="X147"/>
      <c r="Y147"/>
      <c r="Z147"/>
      <c r="AA147"/>
    </row>
    <row r="148" spans="1:27" s="19" customFormat="1" x14ac:dyDescent="0.2">
      <c r="A148" s="5"/>
      <c r="B148" s="18"/>
      <c r="C148" s="7"/>
      <c r="D148" s="4"/>
      <c r="E148" s="4"/>
      <c r="F148" s="20"/>
      <c r="G148" s="4"/>
      <c r="H148" s="7"/>
      <c r="I148" s="4"/>
      <c r="J148" s="7"/>
      <c r="K148" s="8"/>
      <c r="L148" s="7"/>
      <c r="M148" s="4"/>
      <c r="N148" s="7"/>
      <c r="O148" s="4"/>
      <c r="P148" s="7"/>
      <c r="Q148" s="4"/>
      <c r="R148" s="7"/>
      <c r="S148"/>
      <c r="T148"/>
      <c r="U148"/>
      <c r="V148"/>
      <c r="W148"/>
      <c r="X148"/>
      <c r="Y148"/>
      <c r="Z148"/>
      <c r="AA148"/>
    </row>
    <row r="149" spans="1:27" s="19" customFormat="1" x14ac:dyDescent="0.2">
      <c r="A149" s="5"/>
      <c r="B149" s="18"/>
      <c r="C149" s="7"/>
      <c r="D149" s="4"/>
      <c r="E149" s="4"/>
      <c r="F149" s="20"/>
      <c r="G149" s="4"/>
      <c r="H149" s="7"/>
      <c r="I149" s="4"/>
      <c r="J149" s="7"/>
      <c r="K149" s="8"/>
      <c r="L149" s="7"/>
      <c r="M149" s="4"/>
      <c r="N149" s="7"/>
      <c r="O149" s="4"/>
      <c r="P149" s="7"/>
      <c r="Q149" s="4"/>
      <c r="R149" s="7"/>
      <c r="S149"/>
      <c r="T149"/>
      <c r="U149"/>
      <c r="V149"/>
      <c r="W149"/>
      <c r="X149"/>
      <c r="Y149"/>
      <c r="Z149"/>
      <c r="AA149"/>
    </row>
    <row r="150" spans="1:27" s="19" customFormat="1" x14ac:dyDescent="0.2">
      <c r="A150" s="5"/>
      <c r="B150" s="18"/>
      <c r="C150" s="7"/>
      <c r="D150" s="4"/>
      <c r="E150" s="4"/>
      <c r="F150" s="20"/>
      <c r="G150" s="4"/>
      <c r="H150" s="7"/>
      <c r="I150" s="4"/>
      <c r="J150" s="7"/>
      <c r="K150" s="8"/>
      <c r="L150" s="7"/>
      <c r="M150" s="4"/>
      <c r="N150" s="7"/>
      <c r="O150" s="4"/>
      <c r="P150" s="7"/>
      <c r="Q150" s="4"/>
      <c r="R150" s="7"/>
      <c r="S150"/>
      <c r="T150"/>
      <c r="U150"/>
      <c r="V150"/>
      <c r="W150"/>
      <c r="X150"/>
      <c r="Y150"/>
      <c r="Z150"/>
      <c r="AA150"/>
    </row>
    <row r="151" spans="1:27" s="19" customFormat="1" x14ac:dyDescent="0.2">
      <c r="A151" s="5"/>
      <c r="B151" s="18"/>
      <c r="C151" s="7"/>
      <c r="D151" s="4"/>
      <c r="E151" s="4"/>
      <c r="F151" s="20"/>
      <c r="G151" s="4"/>
      <c r="H151" s="7"/>
      <c r="I151" s="4"/>
      <c r="J151" s="7"/>
      <c r="K151" s="8"/>
      <c r="L151" s="7"/>
      <c r="M151" s="4"/>
      <c r="N151" s="7"/>
      <c r="O151" s="4"/>
      <c r="P151" s="7"/>
      <c r="Q151" s="4"/>
      <c r="R151" s="7"/>
      <c r="S151"/>
      <c r="T151"/>
      <c r="U151"/>
      <c r="V151"/>
      <c r="W151"/>
      <c r="X151"/>
      <c r="Y151"/>
      <c r="Z151"/>
      <c r="AA151"/>
    </row>
    <row r="152" spans="1:27" s="19" customFormat="1" x14ac:dyDescent="0.2">
      <c r="A152" s="5"/>
      <c r="B152" s="18"/>
      <c r="C152" s="7"/>
      <c r="D152" s="4"/>
      <c r="E152" s="4"/>
      <c r="F152" s="20"/>
      <c r="G152" s="4"/>
      <c r="H152" s="7"/>
      <c r="I152" s="4"/>
      <c r="J152" s="7"/>
      <c r="K152" s="8"/>
      <c r="L152" s="7"/>
      <c r="M152" s="4"/>
      <c r="N152" s="7"/>
      <c r="O152" s="4"/>
      <c r="P152" s="7"/>
      <c r="Q152" s="4"/>
      <c r="R152" s="7"/>
      <c r="S152"/>
      <c r="T152"/>
      <c r="U152"/>
      <c r="V152"/>
      <c r="W152"/>
      <c r="X152"/>
      <c r="Y152"/>
      <c r="Z152"/>
      <c r="AA152"/>
    </row>
    <row r="153" spans="1:27" s="19" customFormat="1" x14ac:dyDescent="0.2">
      <c r="A153" s="5"/>
      <c r="B153" s="18"/>
      <c r="C153" s="7"/>
      <c r="D153" s="4"/>
      <c r="E153" s="4"/>
      <c r="F153" s="20"/>
      <c r="G153" s="4"/>
      <c r="H153" s="7"/>
      <c r="I153" s="4"/>
      <c r="J153" s="7"/>
      <c r="K153" s="8"/>
      <c r="L153" s="7"/>
      <c r="M153" s="4"/>
      <c r="N153" s="7"/>
      <c r="O153" s="4"/>
      <c r="P153" s="7"/>
      <c r="Q153" s="4"/>
      <c r="R153" s="7"/>
      <c r="S153"/>
      <c r="T153"/>
      <c r="U153"/>
      <c r="V153"/>
      <c r="W153"/>
      <c r="X153"/>
      <c r="Y153"/>
      <c r="Z153"/>
      <c r="AA153"/>
    </row>
    <row r="154" spans="1:27" s="19" customFormat="1" x14ac:dyDescent="0.2">
      <c r="A154" s="5"/>
      <c r="B154" s="18"/>
      <c r="C154" s="7"/>
      <c r="D154" s="4"/>
      <c r="E154" s="4"/>
      <c r="F154" s="20"/>
      <c r="G154" s="4"/>
      <c r="H154" s="7"/>
      <c r="I154" s="4"/>
      <c r="J154" s="7"/>
      <c r="K154" s="8"/>
      <c r="L154" s="7"/>
      <c r="M154" s="4"/>
      <c r="N154" s="7"/>
      <c r="O154" s="4"/>
      <c r="P154" s="7"/>
      <c r="Q154" s="4"/>
      <c r="R154" s="7"/>
      <c r="S154"/>
      <c r="T154"/>
      <c r="U154"/>
      <c r="V154"/>
      <c r="W154"/>
      <c r="X154"/>
      <c r="Y154"/>
      <c r="Z154"/>
      <c r="AA154"/>
    </row>
    <row r="155" spans="1:27" s="19" customFormat="1" x14ac:dyDescent="0.2">
      <c r="A155" s="5"/>
      <c r="B155" s="18"/>
      <c r="C155" s="7"/>
      <c r="D155" s="4"/>
      <c r="E155" s="4"/>
      <c r="F155" s="20"/>
      <c r="G155" s="4"/>
      <c r="H155" s="7"/>
      <c r="I155" s="4"/>
      <c r="J155" s="7"/>
      <c r="K155" s="8"/>
      <c r="L155" s="7"/>
      <c r="M155" s="4"/>
      <c r="N155" s="7"/>
      <c r="O155" s="4"/>
      <c r="P155" s="7"/>
      <c r="Q155" s="4"/>
      <c r="R155" s="7"/>
      <c r="S155"/>
      <c r="T155"/>
      <c r="U155"/>
      <c r="V155"/>
      <c r="W155"/>
      <c r="X155"/>
      <c r="Y155"/>
      <c r="Z155"/>
      <c r="AA155"/>
    </row>
    <row r="156" spans="1:27" s="19" customFormat="1" x14ac:dyDescent="0.2">
      <c r="A156" s="5"/>
      <c r="B156" s="18"/>
      <c r="C156" s="7"/>
      <c r="D156" s="4"/>
      <c r="E156" s="4"/>
      <c r="F156" s="20"/>
      <c r="G156" s="4"/>
      <c r="H156" s="7"/>
      <c r="I156" s="4"/>
      <c r="J156" s="7"/>
      <c r="K156" s="8"/>
      <c r="L156" s="7"/>
      <c r="M156" s="4"/>
      <c r="N156" s="7"/>
      <c r="O156" s="4"/>
      <c r="P156" s="7"/>
      <c r="Q156" s="4"/>
      <c r="R156" s="7"/>
      <c r="S156"/>
      <c r="T156"/>
      <c r="U156"/>
      <c r="V156"/>
      <c r="W156"/>
      <c r="X156"/>
      <c r="Y156"/>
      <c r="Z156"/>
      <c r="AA156"/>
    </row>
    <row r="157" spans="1:27" s="19" customFormat="1" x14ac:dyDescent="0.2">
      <c r="A157" s="5"/>
      <c r="B157" s="18"/>
      <c r="C157" s="7"/>
      <c r="D157" s="4"/>
      <c r="E157" s="4"/>
      <c r="F157" s="20"/>
      <c r="G157" s="4"/>
      <c r="H157" s="7"/>
      <c r="I157" s="4"/>
      <c r="J157" s="7"/>
      <c r="K157" s="8"/>
      <c r="L157" s="7"/>
      <c r="M157" s="4"/>
      <c r="N157" s="7"/>
      <c r="O157" s="4"/>
      <c r="P157" s="7"/>
      <c r="Q157" s="4"/>
      <c r="R157" s="7"/>
      <c r="S157"/>
      <c r="T157"/>
      <c r="U157"/>
      <c r="V157"/>
      <c r="W157"/>
      <c r="X157"/>
      <c r="Y157"/>
      <c r="Z157"/>
      <c r="AA157"/>
    </row>
    <row r="158" spans="1:27" s="19" customFormat="1" x14ac:dyDescent="0.2">
      <c r="A158" s="5"/>
      <c r="B158" s="18"/>
      <c r="C158" s="7"/>
      <c r="D158" s="4"/>
      <c r="E158" s="4"/>
      <c r="F158" s="20"/>
      <c r="G158" s="4"/>
      <c r="H158" s="7"/>
      <c r="I158" s="4"/>
      <c r="J158" s="7"/>
      <c r="K158" s="8"/>
      <c r="L158" s="7"/>
      <c r="M158" s="4"/>
      <c r="N158" s="7"/>
      <c r="O158" s="4"/>
      <c r="P158" s="7"/>
      <c r="Q158" s="4"/>
      <c r="R158" s="7"/>
      <c r="S158"/>
      <c r="T158"/>
      <c r="U158"/>
      <c r="V158"/>
      <c r="W158"/>
      <c r="X158"/>
      <c r="Y158"/>
      <c r="Z158"/>
      <c r="AA158"/>
    </row>
    <row r="159" spans="1:27" s="19" customFormat="1" x14ac:dyDescent="0.2">
      <c r="A159" s="5"/>
      <c r="B159" s="18"/>
      <c r="C159" s="7"/>
      <c r="D159" s="4"/>
      <c r="E159" s="4"/>
      <c r="F159" s="20"/>
      <c r="G159" s="4"/>
      <c r="H159" s="7"/>
      <c r="I159" s="4"/>
      <c r="J159" s="7"/>
      <c r="K159" s="8"/>
      <c r="L159" s="7"/>
      <c r="M159" s="4"/>
      <c r="N159" s="7"/>
      <c r="O159" s="4"/>
      <c r="P159" s="7"/>
      <c r="Q159" s="4"/>
      <c r="R159" s="7"/>
      <c r="S159"/>
      <c r="T159"/>
      <c r="U159"/>
      <c r="V159"/>
      <c r="W159"/>
      <c r="X159"/>
      <c r="Y159"/>
      <c r="Z159"/>
      <c r="AA159"/>
    </row>
    <row r="160" spans="1:27" s="19" customFormat="1" x14ac:dyDescent="0.2">
      <c r="A160" s="5"/>
      <c r="B160" s="18"/>
      <c r="C160" s="7"/>
      <c r="D160" s="4"/>
      <c r="E160" s="4"/>
      <c r="F160" s="20"/>
      <c r="G160" s="4"/>
      <c r="H160" s="7"/>
      <c r="I160" s="4"/>
      <c r="J160" s="7"/>
      <c r="K160" s="8"/>
      <c r="L160" s="7"/>
      <c r="M160" s="4"/>
      <c r="N160" s="7"/>
      <c r="O160" s="4"/>
      <c r="P160" s="7"/>
      <c r="Q160" s="4"/>
      <c r="R160" s="7"/>
      <c r="S160"/>
      <c r="T160"/>
      <c r="U160"/>
      <c r="V160"/>
      <c r="W160"/>
      <c r="X160"/>
      <c r="Y160"/>
      <c r="Z160"/>
      <c r="AA160"/>
    </row>
    <row r="161" spans="1:27" s="19" customFormat="1" x14ac:dyDescent="0.2">
      <c r="A161" s="5"/>
      <c r="B161" s="18"/>
      <c r="C161" s="7"/>
      <c r="D161" s="4"/>
      <c r="E161" s="4"/>
      <c r="F161" s="20"/>
      <c r="G161" s="4"/>
      <c r="H161" s="7"/>
      <c r="I161" s="4"/>
      <c r="J161" s="7"/>
      <c r="K161" s="8"/>
      <c r="L161" s="7"/>
      <c r="M161" s="4"/>
      <c r="N161" s="7"/>
      <c r="O161" s="4"/>
      <c r="P161" s="7"/>
      <c r="Q161" s="4"/>
      <c r="R161" s="7"/>
      <c r="S161"/>
      <c r="T161"/>
      <c r="U161"/>
      <c r="V161"/>
      <c r="W161"/>
      <c r="X161"/>
      <c r="Y161"/>
      <c r="Z161"/>
      <c r="AA161"/>
    </row>
    <row r="162" spans="1:27" s="19" customFormat="1" x14ac:dyDescent="0.2">
      <c r="A162" s="5"/>
      <c r="B162" s="18"/>
      <c r="C162" s="7"/>
      <c r="D162" s="4"/>
      <c r="E162" s="4"/>
      <c r="F162" s="20"/>
      <c r="G162" s="4"/>
      <c r="H162" s="7"/>
      <c r="I162" s="4"/>
      <c r="J162" s="7"/>
      <c r="K162" s="8"/>
      <c r="L162" s="7"/>
      <c r="M162" s="4"/>
      <c r="N162" s="7"/>
      <c r="O162" s="4"/>
      <c r="P162" s="7"/>
      <c r="Q162" s="4"/>
      <c r="R162" s="7"/>
      <c r="S162"/>
      <c r="T162"/>
      <c r="U162"/>
      <c r="V162"/>
      <c r="W162"/>
      <c r="X162"/>
      <c r="Y162"/>
      <c r="Z162"/>
      <c r="AA162"/>
    </row>
    <row r="163" spans="1:27" s="19" customFormat="1" x14ac:dyDescent="0.2">
      <c r="A163" s="5"/>
      <c r="B163" s="18"/>
      <c r="C163" s="7"/>
      <c r="D163" s="4"/>
      <c r="E163" s="4"/>
      <c r="F163" s="20"/>
      <c r="G163" s="4"/>
      <c r="H163" s="7"/>
      <c r="I163" s="4"/>
      <c r="J163" s="7"/>
      <c r="K163" s="8"/>
      <c r="L163" s="7"/>
      <c r="M163" s="4"/>
      <c r="N163" s="7"/>
      <c r="O163" s="4"/>
      <c r="P163" s="7"/>
      <c r="Q163" s="4"/>
      <c r="R163" s="7"/>
      <c r="S163"/>
      <c r="T163"/>
      <c r="U163"/>
      <c r="V163"/>
      <c r="W163"/>
      <c r="X163"/>
      <c r="Y163"/>
      <c r="Z163"/>
      <c r="AA163"/>
    </row>
    <row r="164" spans="1:27" s="19" customFormat="1" x14ac:dyDescent="0.2">
      <c r="A164" s="5"/>
      <c r="B164" s="18"/>
      <c r="C164" s="7"/>
      <c r="D164" s="4"/>
      <c r="E164" s="4"/>
      <c r="F164" s="20"/>
      <c r="G164" s="4"/>
      <c r="H164" s="7"/>
      <c r="I164" s="4"/>
      <c r="J164" s="7"/>
      <c r="K164" s="8"/>
      <c r="L164" s="7"/>
      <c r="M164" s="4"/>
      <c r="N164" s="7"/>
      <c r="O164" s="4"/>
      <c r="P164" s="7"/>
      <c r="Q164" s="4"/>
      <c r="R164" s="7"/>
      <c r="S164"/>
      <c r="T164"/>
      <c r="U164"/>
      <c r="V164"/>
      <c r="W164"/>
      <c r="X164"/>
      <c r="Y164"/>
      <c r="Z164"/>
      <c r="AA164"/>
    </row>
    <row r="165" spans="1:27" s="19" customFormat="1" x14ac:dyDescent="0.2">
      <c r="A165" s="5"/>
      <c r="B165" s="18"/>
      <c r="C165" s="7"/>
      <c r="D165" s="4"/>
      <c r="E165" s="4"/>
      <c r="F165" s="20"/>
      <c r="G165" s="4"/>
      <c r="H165" s="7"/>
      <c r="I165" s="4"/>
      <c r="J165" s="7"/>
      <c r="K165" s="8"/>
      <c r="L165" s="7"/>
      <c r="M165" s="4"/>
      <c r="N165" s="7"/>
      <c r="O165" s="4"/>
      <c r="P165" s="7"/>
      <c r="Q165" s="4"/>
      <c r="R165" s="7"/>
      <c r="S165"/>
      <c r="T165"/>
      <c r="U165"/>
      <c r="V165"/>
      <c r="W165"/>
      <c r="X165"/>
      <c r="Y165"/>
      <c r="Z165"/>
      <c r="AA165"/>
    </row>
    <row r="166" spans="1:27" s="19" customFormat="1" x14ac:dyDescent="0.2">
      <c r="A166" s="5"/>
      <c r="B166" s="18"/>
      <c r="C166" s="7"/>
      <c r="D166" s="4"/>
      <c r="E166" s="4"/>
      <c r="F166" s="20"/>
      <c r="G166" s="4"/>
      <c r="H166" s="7"/>
      <c r="I166" s="4"/>
      <c r="J166" s="7"/>
      <c r="K166" s="8"/>
      <c r="L166" s="7"/>
      <c r="M166" s="4"/>
      <c r="N166" s="7"/>
      <c r="O166" s="4"/>
      <c r="P166" s="7"/>
      <c r="Q166" s="4"/>
      <c r="R166" s="7"/>
      <c r="S166"/>
      <c r="T166"/>
      <c r="U166"/>
      <c r="V166"/>
      <c r="W166"/>
      <c r="X166"/>
      <c r="Y166"/>
      <c r="Z166"/>
      <c r="AA166"/>
    </row>
    <row r="167" spans="1:27" s="19" customFormat="1" x14ac:dyDescent="0.2">
      <c r="A167" s="5"/>
      <c r="B167" s="18"/>
      <c r="C167" s="7"/>
      <c r="D167" s="4"/>
      <c r="E167" s="4"/>
      <c r="F167" s="20"/>
      <c r="G167" s="4"/>
      <c r="H167" s="7"/>
      <c r="I167" s="4"/>
      <c r="J167" s="7"/>
      <c r="K167" s="8"/>
      <c r="L167" s="7"/>
      <c r="M167" s="4"/>
      <c r="N167" s="7"/>
      <c r="O167" s="4"/>
      <c r="P167" s="7"/>
      <c r="Q167" s="4"/>
      <c r="R167" s="7"/>
      <c r="S167"/>
      <c r="T167"/>
      <c r="U167"/>
      <c r="V167"/>
      <c r="W167"/>
      <c r="X167"/>
      <c r="Y167"/>
      <c r="Z167"/>
      <c r="AA167"/>
    </row>
    <row r="168" spans="1:27" s="19" customFormat="1" x14ac:dyDescent="0.2">
      <c r="A168" s="5"/>
      <c r="B168" s="18"/>
      <c r="C168" s="7"/>
      <c r="D168" s="4"/>
      <c r="E168" s="4"/>
      <c r="F168" s="20"/>
      <c r="G168" s="4"/>
      <c r="H168" s="7"/>
      <c r="I168" s="4"/>
      <c r="J168" s="7"/>
      <c r="K168" s="8"/>
      <c r="L168" s="7"/>
      <c r="M168" s="4"/>
      <c r="N168" s="7"/>
      <c r="O168" s="4"/>
      <c r="P168" s="7"/>
      <c r="Q168" s="4"/>
      <c r="R168" s="7"/>
      <c r="S168"/>
      <c r="T168"/>
      <c r="U168"/>
      <c r="V168"/>
      <c r="W168"/>
      <c r="X168"/>
      <c r="Y168"/>
      <c r="Z168"/>
      <c r="AA168"/>
    </row>
    <row r="169" spans="1:27" s="19" customFormat="1" x14ac:dyDescent="0.2">
      <c r="A169" s="5"/>
      <c r="B169" s="18"/>
      <c r="C169" s="7"/>
      <c r="D169" s="4"/>
      <c r="E169" s="4"/>
      <c r="F169" s="20"/>
      <c r="G169" s="4"/>
      <c r="H169" s="7"/>
      <c r="I169" s="4"/>
      <c r="J169" s="7"/>
      <c r="K169" s="8"/>
      <c r="L169" s="7"/>
      <c r="M169" s="4"/>
      <c r="N169" s="7"/>
      <c r="O169" s="4"/>
      <c r="P169" s="7"/>
      <c r="Q169" s="4"/>
      <c r="R169" s="7"/>
      <c r="S169"/>
      <c r="T169"/>
      <c r="U169"/>
      <c r="V169"/>
      <c r="W169"/>
      <c r="X169"/>
      <c r="Y169"/>
      <c r="Z169"/>
      <c r="AA169"/>
    </row>
    <row r="170" spans="1:27" s="19" customFormat="1" x14ac:dyDescent="0.2">
      <c r="A170" s="5"/>
      <c r="B170" s="18"/>
      <c r="C170" s="7"/>
      <c r="D170" s="4"/>
      <c r="E170" s="4"/>
      <c r="F170" s="20"/>
      <c r="G170" s="4"/>
      <c r="H170" s="7"/>
      <c r="I170" s="4"/>
      <c r="J170" s="7"/>
      <c r="K170" s="8"/>
      <c r="L170" s="7"/>
      <c r="M170" s="4"/>
      <c r="N170" s="7"/>
      <c r="O170" s="4"/>
      <c r="P170" s="7"/>
      <c r="Q170" s="4"/>
      <c r="R170" s="7"/>
      <c r="S170"/>
      <c r="T170"/>
      <c r="U170"/>
      <c r="V170"/>
      <c r="W170"/>
      <c r="X170"/>
      <c r="Y170"/>
      <c r="Z170"/>
      <c r="AA170"/>
    </row>
    <row r="171" spans="1:27" s="19" customFormat="1" x14ac:dyDescent="0.2">
      <c r="A171" s="5"/>
      <c r="B171" s="18"/>
      <c r="C171" s="7"/>
      <c r="D171" s="4"/>
      <c r="E171" s="4"/>
      <c r="F171" s="20"/>
      <c r="G171" s="4"/>
      <c r="H171" s="7"/>
      <c r="I171" s="4"/>
      <c r="J171" s="7"/>
      <c r="K171" s="8"/>
      <c r="L171" s="7"/>
      <c r="M171" s="4"/>
      <c r="N171" s="7"/>
      <c r="O171" s="4"/>
      <c r="P171" s="7"/>
      <c r="Q171" s="4"/>
      <c r="R171" s="7"/>
      <c r="S171"/>
      <c r="T171"/>
      <c r="U171"/>
      <c r="V171"/>
      <c r="W171"/>
      <c r="X171"/>
      <c r="Y171"/>
      <c r="Z171"/>
      <c r="AA171"/>
    </row>
    <row r="172" spans="1:27" s="19" customFormat="1" x14ac:dyDescent="0.2">
      <c r="A172" s="5"/>
      <c r="B172" s="18"/>
      <c r="C172" s="7"/>
      <c r="D172" s="4"/>
      <c r="E172" s="4"/>
      <c r="F172" s="20"/>
      <c r="G172" s="4"/>
      <c r="H172" s="7"/>
      <c r="I172" s="4"/>
      <c r="J172" s="7"/>
      <c r="K172" s="8"/>
      <c r="L172" s="7"/>
      <c r="M172" s="4"/>
      <c r="N172" s="7"/>
      <c r="O172" s="4"/>
      <c r="P172" s="7"/>
      <c r="Q172" s="4"/>
      <c r="R172" s="7"/>
      <c r="S172"/>
      <c r="T172"/>
      <c r="U172"/>
      <c r="V172"/>
      <c r="W172"/>
      <c r="X172"/>
      <c r="Y172"/>
      <c r="Z172"/>
      <c r="AA172"/>
    </row>
    <row r="173" spans="1:27" s="19" customFormat="1" x14ac:dyDescent="0.2">
      <c r="A173" s="5"/>
      <c r="B173" s="18"/>
      <c r="C173" s="7"/>
      <c r="D173" s="4"/>
      <c r="E173" s="4"/>
      <c r="F173" s="20"/>
      <c r="G173" s="4"/>
      <c r="H173" s="7"/>
      <c r="I173" s="4"/>
      <c r="J173" s="7"/>
      <c r="K173" s="8"/>
      <c r="L173" s="7"/>
      <c r="M173" s="4"/>
      <c r="N173" s="7"/>
      <c r="O173" s="4"/>
      <c r="P173" s="7"/>
      <c r="Q173" s="4"/>
      <c r="R173" s="7"/>
      <c r="S173"/>
      <c r="T173"/>
      <c r="U173"/>
      <c r="V173"/>
      <c r="W173"/>
      <c r="X173"/>
      <c r="Y173"/>
      <c r="Z173"/>
      <c r="AA173"/>
    </row>
    <row r="174" spans="1:27" s="19" customFormat="1" x14ac:dyDescent="0.2">
      <c r="A174" s="5"/>
      <c r="B174" s="18"/>
      <c r="C174" s="7"/>
      <c r="D174" s="4"/>
      <c r="E174" s="4"/>
      <c r="F174" s="20"/>
      <c r="G174" s="4"/>
      <c r="H174" s="7"/>
      <c r="I174" s="4"/>
      <c r="J174" s="7"/>
      <c r="K174" s="8"/>
      <c r="L174" s="7"/>
      <c r="M174" s="4"/>
      <c r="N174" s="7"/>
      <c r="O174" s="4"/>
      <c r="P174" s="7"/>
      <c r="Q174" s="4"/>
      <c r="R174" s="7"/>
      <c r="S174"/>
      <c r="T174"/>
      <c r="U174"/>
      <c r="V174"/>
      <c r="W174"/>
      <c r="X174"/>
      <c r="Y174"/>
      <c r="Z174"/>
      <c r="AA174"/>
    </row>
    <row r="175" spans="1:27" s="19" customFormat="1" x14ac:dyDescent="0.2">
      <c r="A175" s="5"/>
      <c r="B175" s="18"/>
      <c r="C175" s="7"/>
      <c r="D175" s="4"/>
      <c r="E175" s="4"/>
      <c r="F175" s="20"/>
      <c r="G175" s="4"/>
      <c r="H175" s="7"/>
      <c r="I175" s="4"/>
      <c r="J175" s="7"/>
      <c r="K175" s="8"/>
      <c r="L175" s="7"/>
      <c r="M175" s="4"/>
      <c r="N175" s="7"/>
      <c r="O175" s="4"/>
      <c r="P175" s="7"/>
      <c r="Q175" s="4"/>
      <c r="R175" s="7"/>
      <c r="S175"/>
      <c r="T175"/>
      <c r="U175"/>
      <c r="V175"/>
      <c r="W175"/>
      <c r="X175"/>
      <c r="Y175"/>
      <c r="Z175"/>
      <c r="AA175"/>
    </row>
    <row r="176" spans="1:27" s="19" customFormat="1" x14ac:dyDescent="0.2">
      <c r="A176" s="5"/>
      <c r="B176" s="18"/>
      <c r="C176" s="7"/>
      <c r="D176" s="4"/>
      <c r="E176" s="4"/>
      <c r="F176" s="20"/>
      <c r="G176" s="4"/>
      <c r="H176" s="7"/>
      <c r="I176" s="4"/>
      <c r="J176" s="7"/>
      <c r="K176" s="8"/>
      <c r="L176" s="7"/>
      <c r="M176" s="4"/>
      <c r="N176" s="7"/>
      <c r="O176" s="4"/>
      <c r="P176" s="7"/>
      <c r="Q176" s="4"/>
      <c r="R176" s="7"/>
      <c r="S176"/>
      <c r="T176"/>
      <c r="U176"/>
      <c r="V176"/>
      <c r="W176"/>
      <c r="X176"/>
      <c r="Y176"/>
      <c r="Z176"/>
      <c r="AA176"/>
    </row>
    <row r="177" spans="1:27" s="19" customFormat="1" x14ac:dyDescent="0.2">
      <c r="A177" s="5"/>
      <c r="B177" s="18"/>
      <c r="C177" s="7"/>
      <c r="D177" s="4"/>
      <c r="E177" s="4"/>
      <c r="F177" s="20"/>
      <c r="G177" s="4"/>
      <c r="H177" s="7"/>
      <c r="I177" s="4"/>
      <c r="J177" s="7"/>
      <c r="K177" s="8"/>
      <c r="L177" s="7"/>
      <c r="M177" s="4"/>
      <c r="N177" s="7"/>
      <c r="O177" s="4"/>
      <c r="P177" s="7"/>
      <c r="Q177" s="4"/>
      <c r="R177" s="7"/>
      <c r="S177"/>
      <c r="T177"/>
      <c r="U177"/>
      <c r="V177"/>
      <c r="W177"/>
      <c r="X177"/>
      <c r="Y177"/>
      <c r="Z177"/>
      <c r="AA177"/>
    </row>
    <row r="178" spans="1:27" s="19" customFormat="1" x14ac:dyDescent="0.2">
      <c r="A178" s="5"/>
      <c r="B178" s="18"/>
      <c r="C178" s="7"/>
      <c r="D178" s="4"/>
      <c r="E178" s="4"/>
      <c r="F178" s="20"/>
      <c r="G178" s="4"/>
      <c r="H178" s="7"/>
      <c r="I178" s="4"/>
      <c r="J178" s="7"/>
      <c r="K178" s="8"/>
      <c r="L178" s="7"/>
      <c r="M178" s="4"/>
      <c r="N178" s="7"/>
      <c r="O178" s="4"/>
      <c r="P178" s="7"/>
      <c r="Q178" s="4"/>
      <c r="R178" s="7"/>
      <c r="S178"/>
      <c r="T178"/>
      <c r="U178"/>
      <c r="V178"/>
      <c r="W178"/>
      <c r="X178"/>
      <c r="Y178"/>
      <c r="Z178"/>
      <c r="AA178"/>
    </row>
    <row r="179" spans="1:27" s="19" customFormat="1" x14ac:dyDescent="0.2">
      <c r="A179" s="5"/>
      <c r="B179" s="18"/>
      <c r="C179" s="7"/>
      <c r="D179" s="4"/>
      <c r="E179" s="4"/>
      <c r="F179" s="20"/>
      <c r="G179" s="4"/>
      <c r="H179" s="7"/>
      <c r="I179" s="4"/>
      <c r="J179" s="7"/>
      <c r="K179" s="8"/>
      <c r="L179" s="7"/>
      <c r="M179" s="4"/>
      <c r="N179" s="7"/>
      <c r="O179" s="4"/>
      <c r="P179" s="7"/>
      <c r="Q179" s="4"/>
      <c r="R179" s="7"/>
      <c r="S179"/>
      <c r="T179"/>
      <c r="U179"/>
      <c r="V179"/>
      <c r="W179"/>
      <c r="X179"/>
      <c r="Y179"/>
      <c r="Z179"/>
      <c r="AA179"/>
    </row>
    <row r="180" spans="1:27" s="19" customFormat="1" x14ac:dyDescent="0.2">
      <c r="A180" s="5"/>
      <c r="B180" s="18"/>
      <c r="C180" s="7"/>
      <c r="D180" s="4"/>
      <c r="E180" s="4"/>
      <c r="F180" s="20"/>
      <c r="G180" s="4"/>
      <c r="H180" s="7"/>
      <c r="I180" s="4"/>
      <c r="J180" s="7"/>
      <c r="K180" s="8"/>
      <c r="L180" s="7"/>
      <c r="M180" s="4"/>
      <c r="N180" s="7"/>
      <c r="O180" s="4"/>
      <c r="P180" s="7"/>
      <c r="Q180" s="4"/>
      <c r="R180" s="7"/>
      <c r="S180"/>
      <c r="T180"/>
      <c r="U180"/>
      <c r="V180"/>
      <c r="W180"/>
      <c r="X180"/>
      <c r="Y180"/>
      <c r="Z180"/>
      <c r="AA180"/>
    </row>
    <row r="181" spans="1:27" s="19" customFormat="1" x14ac:dyDescent="0.2">
      <c r="A181" s="5"/>
      <c r="B181" s="18"/>
      <c r="C181" s="7"/>
      <c r="D181" s="4"/>
      <c r="E181" s="4"/>
      <c r="F181" s="20"/>
      <c r="G181" s="4"/>
      <c r="H181" s="7"/>
      <c r="I181" s="4"/>
      <c r="J181" s="7"/>
      <c r="K181" s="8"/>
      <c r="L181" s="7"/>
      <c r="M181" s="4"/>
      <c r="N181" s="7"/>
      <c r="O181" s="4"/>
      <c r="P181" s="7"/>
      <c r="Q181" s="4"/>
      <c r="R181" s="7"/>
      <c r="S181"/>
      <c r="T181"/>
      <c r="U181"/>
      <c r="V181"/>
      <c r="W181"/>
      <c r="X181"/>
      <c r="Y181"/>
      <c r="Z181"/>
      <c r="AA181"/>
    </row>
    <row r="182" spans="1:27" s="19" customFormat="1" x14ac:dyDescent="0.2">
      <c r="A182" s="5"/>
      <c r="B182" s="18"/>
      <c r="C182" s="7"/>
      <c r="D182" s="4"/>
      <c r="E182" s="4"/>
      <c r="F182" s="20"/>
      <c r="G182" s="4"/>
      <c r="H182" s="7"/>
      <c r="I182" s="4"/>
      <c r="J182" s="7"/>
      <c r="K182" s="8"/>
      <c r="L182" s="7"/>
      <c r="M182" s="4"/>
      <c r="N182" s="7"/>
      <c r="O182" s="4"/>
      <c r="P182" s="7"/>
      <c r="Q182" s="4"/>
      <c r="R182" s="7"/>
      <c r="S182"/>
      <c r="T182"/>
      <c r="U182"/>
      <c r="V182"/>
      <c r="W182"/>
      <c r="X182"/>
      <c r="Y182"/>
      <c r="Z182"/>
      <c r="AA182"/>
    </row>
    <row r="183" spans="1:27" s="19" customFormat="1" x14ac:dyDescent="0.2">
      <c r="A183" s="5"/>
      <c r="B183" s="18"/>
      <c r="C183" s="7"/>
      <c r="D183" s="4"/>
      <c r="E183" s="4"/>
      <c r="F183" s="20"/>
      <c r="G183" s="4"/>
      <c r="H183" s="7"/>
      <c r="I183" s="4"/>
      <c r="J183" s="7"/>
      <c r="K183" s="8"/>
      <c r="L183" s="7"/>
      <c r="M183" s="4"/>
      <c r="N183" s="7"/>
      <c r="O183" s="4"/>
      <c r="P183" s="7"/>
      <c r="Q183" s="4"/>
      <c r="R183" s="7"/>
      <c r="S183"/>
      <c r="T183"/>
      <c r="U183"/>
      <c r="V183"/>
      <c r="W183"/>
      <c r="X183"/>
      <c r="Y183"/>
      <c r="Z183"/>
      <c r="AA183"/>
    </row>
    <row r="184" spans="1:27" s="19" customFormat="1" x14ac:dyDescent="0.2">
      <c r="A184" s="5"/>
      <c r="B184" s="18"/>
      <c r="C184" s="7"/>
      <c r="D184" s="4"/>
      <c r="E184" s="4"/>
      <c r="F184" s="20"/>
      <c r="G184" s="4"/>
      <c r="H184" s="7"/>
      <c r="I184" s="4"/>
      <c r="J184" s="7"/>
      <c r="K184" s="8"/>
      <c r="L184" s="7"/>
      <c r="M184" s="4"/>
      <c r="N184" s="7"/>
      <c r="O184" s="4"/>
      <c r="P184" s="7"/>
      <c r="Q184" s="4"/>
      <c r="R184" s="7"/>
      <c r="S184"/>
      <c r="T184"/>
      <c r="U184"/>
      <c r="V184"/>
      <c r="W184"/>
      <c r="X184"/>
      <c r="Y184"/>
      <c r="Z184"/>
      <c r="AA184"/>
    </row>
    <row r="185" spans="1:27" s="19" customFormat="1" x14ac:dyDescent="0.2">
      <c r="A185" s="5"/>
      <c r="B185" s="18"/>
      <c r="C185" s="7"/>
      <c r="D185" s="4"/>
      <c r="E185" s="4"/>
      <c r="F185" s="20"/>
      <c r="G185" s="4"/>
      <c r="H185" s="7"/>
      <c r="I185" s="4"/>
      <c r="J185" s="7"/>
      <c r="K185" s="8"/>
      <c r="L185" s="7"/>
      <c r="M185" s="4"/>
      <c r="N185" s="7"/>
      <c r="O185" s="4"/>
      <c r="P185" s="7"/>
      <c r="Q185" s="4"/>
      <c r="R185" s="7"/>
      <c r="S185"/>
      <c r="T185"/>
      <c r="U185"/>
      <c r="V185"/>
      <c r="W185"/>
      <c r="X185"/>
      <c r="Y185"/>
      <c r="Z185"/>
      <c r="AA185"/>
    </row>
    <row r="186" spans="1:27" s="19" customFormat="1" x14ac:dyDescent="0.2">
      <c r="A186" s="5"/>
      <c r="B186" s="18"/>
      <c r="C186" s="7"/>
      <c r="D186" s="4"/>
      <c r="E186" s="4"/>
      <c r="F186" s="20"/>
      <c r="G186" s="4"/>
      <c r="H186" s="7"/>
      <c r="I186" s="4"/>
      <c r="J186" s="7"/>
      <c r="K186" s="8"/>
      <c r="L186" s="7"/>
      <c r="M186" s="4"/>
      <c r="N186" s="7"/>
      <c r="O186" s="4"/>
      <c r="P186" s="7"/>
      <c r="Q186" s="4"/>
      <c r="R186" s="7"/>
      <c r="S186"/>
      <c r="T186"/>
      <c r="U186"/>
      <c r="V186"/>
      <c r="W186"/>
      <c r="X186"/>
      <c r="Y186"/>
      <c r="Z186"/>
      <c r="AA186"/>
    </row>
    <row r="187" spans="1:27" s="19" customFormat="1" x14ac:dyDescent="0.2">
      <c r="A187" s="5"/>
      <c r="B187" s="18"/>
      <c r="C187" s="7"/>
      <c r="D187" s="4"/>
      <c r="E187" s="4"/>
      <c r="F187" s="20"/>
      <c r="G187" s="4"/>
      <c r="H187" s="7"/>
      <c r="I187" s="4"/>
      <c r="J187" s="7"/>
      <c r="K187" s="8"/>
      <c r="L187" s="7"/>
      <c r="M187" s="4"/>
      <c r="N187" s="7"/>
      <c r="O187" s="4"/>
      <c r="P187" s="7"/>
      <c r="Q187" s="4"/>
      <c r="R187" s="7"/>
      <c r="S187"/>
      <c r="T187"/>
      <c r="U187"/>
      <c r="V187"/>
      <c r="W187"/>
      <c r="X187"/>
      <c r="Y187"/>
      <c r="Z187"/>
      <c r="AA187"/>
    </row>
    <row r="188" spans="1:27" s="19" customFormat="1" x14ac:dyDescent="0.2">
      <c r="A188" s="5"/>
      <c r="B188" s="18"/>
      <c r="C188" s="7"/>
      <c r="D188" s="4"/>
      <c r="E188" s="4"/>
      <c r="F188" s="20"/>
      <c r="G188" s="4"/>
      <c r="H188" s="7"/>
      <c r="I188" s="4"/>
      <c r="J188" s="7"/>
      <c r="K188" s="8"/>
      <c r="L188" s="7"/>
      <c r="M188" s="4"/>
      <c r="N188" s="7"/>
      <c r="O188" s="4"/>
      <c r="P188" s="7"/>
      <c r="Q188" s="4"/>
      <c r="R188" s="7"/>
      <c r="S188"/>
      <c r="T188"/>
      <c r="U188"/>
      <c r="V188"/>
      <c r="W188"/>
      <c r="X188"/>
      <c r="Y188"/>
      <c r="Z188"/>
      <c r="AA188"/>
    </row>
    <row r="189" spans="1:27" s="19" customFormat="1" x14ac:dyDescent="0.2">
      <c r="A189" s="5"/>
      <c r="B189" s="18"/>
      <c r="C189" s="7"/>
      <c r="D189" s="4"/>
      <c r="E189" s="4"/>
      <c r="F189" s="20"/>
      <c r="G189" s="4"/>
      <c r="H189" s="7"/>
      <c r="I189" s="4"/>
      <c r="J189" s="7"/>
      <c r="K189" s="8"/>
      <c r="L189" s="7"/>
      <c r="M189" s="4"/>
      <c r="N189" s="7"/>
      <c r="O189" s="4"/>
      <c r="P189" s="7"/>
      <c r="Q189" s="4"/>
      <c r="R189" s="7"/>
      <c r="S189"/>
      <c r="T189"/>
      <c r="U189"/>
      <c r="V189"/>
      <c r="W189"/>
      <c r="X189"/>
      <c r="Y189"/>
      <c r="Z189"/>
      <c r="AA189"/>
    </row>
    <row r="190" spans="1:27" s="19" customFormat="1" x14ac:dyDescent="0.2">
      <c r="A190" s="5"/>
      <c r="B190" s="18"/>
      <c r="C190" s="7"/>
      <c r="D190" s="4"/>
      <c r="E190" s="4"/>
      <c r="F190" s="20"/>
      <c r="G190" s="4"/>
      <c r="H190" s="7"/>
      <c r="I190" s="4"/>
      <c r="J190" s="7"/>
      <c r="K190" s="8"/>
      <c r="L190" s="7"/>
      <c r="M190" s="4"/>
      <c r="N190" s="7"/>
      <c r="O190" s="4"/>
      <c r="P190" s="7"/>
      <c r="Q190" s="4"/>
      <c r="R190" s="7"/>
      <c r="S190"/>
      <c r="T190"/>
      <c r="U190"/>
      <c r="V190"/>
      <c r="W190"/>
      <c r="X190"/>
      <c r="Y190"/>
      <c r="Z190"/>
      <c r="AA190"/>
    </row>
    <row r="191" spans="1:27" s="19" customFormat="1" x14ac:dyDescent="0.2">
      <c r="A191" s="5"/>
      <c r="B191" s="18"/>
      <c r="C191" s="7"/>
      <c r="D191" s="4"/>
      <c r="E191" s="4"/>
      <c r="F191" s="20"/>
      <c r="G191" s="4"/>
      <c r="H191" s="7"/>
      <c r="I191" s="4"/>
      <c r="J191" s="7"/>
      <c r="K191" s="8"/>
      <c r="L191" s="7"/>
      <c r="M191" s="4"/>
      <c r="N191" s="7"/>
      <c r="O191" s="4"/>
      <c r="P191" s="7"/>
      <c r="Q191" s="4"/>
      <c r="R191" s="7"/>
      <c r="S191"/>
      <c r="T191"/>
      <c r="U191"/>
      <c r="V191"/>
      <c r="W191"/>
      <c r="X191"/>
      <c r="Y191"/>
      <c r="Z191"/>
      <c r="AA191"/>
    </row>
    <row r="192" spans="1:27" s="19" customFormat="1" x14ac:dyDescent="0.2">
      <c r="A192" s="5"/>
      <c r="B192" s="18"/>
      <c r="C192" s="7"/>
      <c r="D192" s="4"/>
      <c r="E192" s="4"/>
      <c r="F192" s="20"/>
      <c r="G192" s="4"/>
      <c r="H192" s="7"/>
      <c r="I192" s="4"/>
      <c r="J192" s="7"/>
      <c r="K192" s="8"/>
      <c r="L192" s="7"/>
      <c r="M192" s="4"/>
      <c r="N192" s="7"/>
      <c r="O192" s="4"/>
      <c r="P192" s="7"/>
      <c r="Q192" s="4"/>
      <c r="R192" s="7"/>
      <c r="S192"/>
      <c r="T192"/>
      <c r="U192"/>
      <c r="V192"/>
      <c r="W192"/>
      <c r="X192"/>
      <c r="Y192"/>
      <c r="Z192"/>
      <c r="AA192"/>
    </row>
    <row r="193" spans="1:27" s="19" customFormat="1" x14ac:dyDescent="0.2">
      <c r="A193" s="5"/>
      <c r="B193" s="18"/>
      <c r="C193" s="7"/>
      <c r="D193" s="4"/>
      <c r="E193" s="4"/>
      <c r="F193" s="20"/>
      <c r="G193" s="4"/>
      <c r="H193" s="7"/>
      <c r="I193" s="4"/>
      <c r="J193" s="7"/>
      <c r="K193" s="8"/>
      <c r="L193" s="7"/>
      <c r="M193" s="4"/>
      <c r="N193" s="7"/>
      <c r="O193" s="4"/>
      <c r="P193" s="7"/>
      <c r="Q193" s="4"/>
      <c r="R193" s="7"/>
      <c r="S193"/>
      <c r="T193"/>
      <c r="U193"/>
      <c r="V193"/>
      <c r="W193"/>
      <c r="X193"/>
      <c r="Y193"/>
      <c r="Z193"/>
      <c r="AA193"/>
    </row>
    <row r="194" spans="1:27" s="19" customFormat="1" x14ac:dyDescent="0.2">
      <c r="A194" s="5"/>
      <c r="B194" s="18"/>
      <c r="C194" s="7"/>
      <c r="D194" s="4"/>
      <c r="E194" s="4"/>
      <c r="F194" s="20"/>
      <c r="G194" s="4"/>
      <c r="H194" s="7"/>
      <c r="I194" s="4"/>
      <c r="J194" s="7"/>
      <c r="K194" s="8"/>
      <c r="L194" s="7"/>
      <c r="M194" s="4"/>
      <c r="N194" s="7"/>
      <c r="O194" s="4"/>
      <c r="P194" s="7"/>
      <c r="Q194" s="4"/>
      <c r="R194" s="7"/>
      <c r="S194"/>
      <c r="T194"/>
      <c r="U194"/>
      <c r="V194"/>
      <c r="W194"/>
      <c r="X194"/>
      <c r="Y194"/>
      <c r="Z194"/>
      <c r="AA194"/>
    </row>
    <row r="195" spans="1:27" s="19" customFormat="1" x14ac:dyDescent="0.2">
      <c r="A195" s="5"/>
      <c r="B195" s="18"/>
      <c r="C195" s="7"/>
      <c r="D195" s="4"/>
      <c r="E195" s="4"/>
      <c r="F195" s="20"/>
      <c r="G195" s="4"/>
      <c r="H195" s="7"/>
      <c r="I195" s="4"/>
      <c r="J195" s="7"/>
      <c r="K195" s="8"/>
      <c r="L195" s="7"/>
      <c r="M195" s="4"/>
      <c r="N195" s="7"/>
      <c r="O195" s="4"/>
      <c r="P195" s="7"/>
      <c r="Q195" s="4"/>
      <c r="R195" s="7"/>
      <c r="S195"/>
      <c r="T195"/>
      <c r="U195"/>
      <c r="V195"/>
      <c r="W195"/>
      <c r="X195"/>
      <c r="Y195"/>
      <c r="Z195"/>
      <c r="AA195"/>
    </row>
    <row r="196" spans="1:27" s="19" customFormat="1" x14ac:dyDescent="0.2">
      <c r="A196" s="5"/>
      <c r="B196" s="18"/>
      <c r="C196" s="7"/>
      <c r="D196" s="4"/>
      <c r="E196" s="4"/>
      <c r="F196" s="20"/>
      <c r="G196" s="4"/>
      <c r="H196" s="7"/>
      <c r="I196" s="4"/>
      <c r="J196" s="7"/>
      <c r="K196" s="8"/>
      <c r="L196" s="7"/>
      <c r="M196" s="4"/>
      <c r="N196" s="7"/>
      <c r="O196" s="4"/>
      <c r="P196" s="7"/>
      <c r="Q196" s="4"/>
      <c r="R196" s="7"/>
      <c r="S196"/>
      <c r="T196"/>
      <c r="U196"/>
      <c r="V196"/>
      <c r="W196"/>
      <c r="X196"/>
      <c r="Y196"/>
      <c r="Z196"/>
      <c r="AA196"/>
    </row>
    <row r="197" spans="1:27" s="19" customFormat="1" x14ac:dyDescent="0.2">
      <c r="A197" s="5"/>
      <c r="B197" s="18"/>
      <c r="C197" s="7"/>
      <c r="D197" s="4"/>
      <c r="E197" s="4"/>
      <c r="F197" s="20"/>
      <c r="G197" s="4"/>
      <c r="H197" s="7"/>
      <c r="I197" s="4"/>
      <c r="J197" s="7"/>
      <c r="K197" s="8"/>
      <c r="L197" s="7"/>
      <c r="M197" s="4"/>
      <c r="N197" s="7"/>
      <c r="O197" s="4"/>
      <c r="P197" s="7"/>
      <c r="Q197" s="4"/>
      <c r="R197" s="7"/>
      <c r="S197"/>
      <c r="T197"/>
      <c r="U197"/>
      <c r="V197"/>
      <c r="W197"/>
      <c r="X197"/>
      <c r="Y197"/>
      <c r="Z197"/>
      <c r="AA197"/>
    </row>
    <row r="198" spans="1:27" s="19" customFormat="1" x14ac:dyDescent="0.2">
      <c r="A198" s="5"/>
      <c r="B198" s="18"/>
      <c r="C198" s="7"/>
      <c r="D198" s="4"/>
      <c r="E198" s="4"/>
      <c r="F198" s="20"/>
      <c r="G198" s="4"/>
      <c r="H198" s="7"/>
      <c r="I198" s="4"/>
      <c r="J198" s="7"/>
      <c r="K198" s="8"/>
      <c r="L198" s="7"/>
      <c r="M198" s="4"/>
      <c r="N198" s="7"/>
      <c r="O198" s="4"/>
      <c r="P198" s="7"/>
      <c r="Q198" s="4"/>
      <c r="R198" s="7"/>
      <c r="S198"/>
      <c r="T198"/>
      <c r="U198"/>
      <c r="V198"/>
      <c r="W198"/>
      <c r="X198"/>
      <c r="Y198"/>
      <c r="Z198"/>
      <c r="AA198"/>
    </row>
    <row r="199" spans="1:27" s="19" customFormat="1" x14ac:dyDescent="0.2">
      <c r="A199" s="5"/>
      <c r="B199" s="18"/>
      <c r="C199" s="7"/>
      <c r="D199" s="4"/>
      <c r="E199" s="4"/>
      <c r="F199" s="20"/>
      <c r="G199" s="4"/>
      <c r="H199" s="7"/>
      <c r="I199" s="4"/>
      <c r="J199" s="7"/>
      <c r="K199" s="8"/>
      <c r="L199" s="7"/>
      <c r="M199" s="4"/>
      <c r="N199" s="7"/>
      <c r="O199" s="4"/>
      <c r="P199" s="7"/>
      <c r="Q199" s="4"/>
      <c r="R199" s="7"/>
      <c r="S199"/>
      <c r="T199"/>
      <c r="U199"/>
      <c r="V199"/>
      <c r="W199"/>
      <c r="X199"/>
      <c r="Y199"/>
      <c r="Z199"/>
      <c r="AA199"/>
    </row>
    <row r="200" spans="1:27" s="19" customFormat="1" x14ac:dyDescent="0.2">
      <c r="A200" s="5"/>
      <c r="B200" s="18"/>
      <c r="C200" s="7"/>
      <c r="D200" s="4"/>
      <c r="E200" s="4"/>
      <c r="F200" s="20"/>
      <c r="G200" s="4"/>
      <c r="H200" s="7"/>
      <c r="I200" s="4"/>
      <c r="J200" s="7"/>
      <c r="K200" s="8"/>
      <c r="L200" s="7"/>
      <c r="M200" s="4"/>
      <c r="N200" s="7"/>
      <c r="O200" s="4"/>
      <c r="P200" s="7"/>
      <c r="Q200" s="4"/>
      <c r="R200" s="7"/>
      <c r="S200"/>
      <c r="T200"/>
      <c r="U200"/>
      <c r="V200"/>
      <c r="W200"/>
      <c r="X200"/>
      <c r="Y200"/>
      <c r="Z200"/>
      <c r="AA200"/>
    </row>
    <row r="201" spans="1:27" s="19" customFormat="1" x14ac:dyDescent="0.2">
      <c r="A201" s="5"/>
      <c r="B201" s="18"/>
      <c r="C201" s="7"/>
      <c r="D201" s="4"/>
      <c r="E201" s="4"/>
      <c r="F201" s="20"/>
      <c r="G201" s="4"/>
      <c r="H201" s="7"/>
      <c r="I201" s="4"/>
      <c r="J201" s="7"/>
      <c r="K201" s="8"/>
      <c r="L201" s="7"/>
      <c r="M201" s="4"/>
      <c r="N201" s="7"/>
      <c r="O201" s="4"/>
      <c r="P201" s="7"/>
      <c r="Q201" s="4"/>
      <c r="R201" s="7"/>
      <c r="S201"/>
      <c r="T201"/>
      <c r="U201"/>
      <c r="V201"/>
      <c r="W201"/>
      <c r="X201"/>
      <c r="Y201"/>
      <c r="Z201"/>
      <c r="AA201"/>
    </row>
    <row r="202" spans="1:27" s="19" customFormat="1" x14ac:dyDescent="0.2">
      <c r="A202" s="5"/>
      <c r="B202" s="18"/>
      <c r="C202" s="7"/>
      <c r="D202" s="4"/>
      <c r="E202" s="4"/>
      <c r="F202" s="20"/>
      <c r="G202" s="4"/>
      <c r="H202" s="7"/>
      <c r="I202" s="4"/>
      <c r="J202" s="7"/>
      <c r="K202" s="8"/>
      <c r="L202" s="7"/>
      <c r="M202" s="4"/>
      <c r="N202" s="7"/>
      <c r="O202" s="4"/>
      <c r="P202" s="7"/>
      <c r="Q202" s="4"/>
      <c r="R202" s="7"/>
      <c r="S202"/>
      <c r="T202"/>
      <c r="U202"/>
      <c r="V202"/>
      <c r="W202"/>
      <c r="X202"/>
      <c r="Y202"/>
      <c r="Z202"/>
      <c r="AA202"/>
    </row>
    <row r="203" spans="1:27" s="19" customFormat="1" x14ac:dyDescent="0.2">
      <c r="A203" s="5"/>
      <c r="B203" s="18"/>
      <c r="C203" s="7"/>
      <c r="D203" s="4"/>
      <c r="E203" s="4"/>
      <c r="F203" s="20"/>
      <c r="G203" s="4"/>
      <c r="H203" s="7"/>
      <c r="I203" s="4"/>
      <c r="J203" s="7"/>
      <c r="K203" s="8"/>
      <c r="L203" s="7"/>
      <c r="M203" s="4"/>
      <c r="N203" s="7"/>
      <c r="O203" s="4"/>
      <c r="P203" s="7"/>
      <c r="Q203" s="4"/>
      <c r="R203" s="7"/>
      <c r="S203"/>
      <c r="T203"/>
      <c r="U203"/>
      <c r="V203"/>
      <c r="W203"/>
      <c r="X203"/>
      <c r="Y203"/>
      <c r="Z203"/>
      <c r="AA203"/>
    </row>
    <row r="204" spans="1:27" s="19" customFormat="1" x14ac:dyDescent="0.2">
      <c r="A204" s="5"/>
      <c r="B204" s="18"/>
      <c r="C204" s="7"/>
      <c r="D204" s="4"/>
      <c r="E204" s="4"/>
      <c r="F204" s="20"/>
      <c r="G204" s="4"/>
      <c r="H204" s="7"/>
      <c r="I204" s="4"/>
      <c r="J204" s="7"/>
      <c r="K204" s="8"/>
      <c r="L204" s="7"/>
      <c r="M204" s="4"/>
      <c r="N204" s="7"/>
      <c r="O204" s="4"/>
      <c r="P204" s="7"/>
      <c r="Q204" s="4"/>
      <c r="R204" s="7"/>
      <c r="S204"/>
      <c r="T204"/>
      <c r="U204"/>
      <c r="V204"/>
      <c r="W204"/>
      <c r="X204"/>
      <c r="Y204"/>
      <c r="Z204"/>
      <c r="AA204"/>
    </row>
    <row r="205" spans="1:27" s="19" customFormat="1" x14ac:dyDescent="0.2">
      <c r="A205" s="5"/>
      <c r="B205" s="18"/>
      <c r="C205" s="7"/>
      <c r="D205" s="4"/>
      <c r="E205" s="4"/>
      <c r="F205" s="20"/>
      <c r="G205" s="4"/>
      <c r="H205" s="7"/>
      <c r="I205" s="4"/>
      <c r="J205" s="7"/>
      <c r="K205" s="8"/>
      <c r="L205" s="7"/>
      <c r="M205" s="4"/>
      <c r="N205" s="7"/>
      <c r="O205" s="4"/>
      <c r="P205" s="7"/>
      <c r="Q205" s="4"/>
      <c r="R205" s="7"/>
      <c r="S205"/>
      <c r="T205"/>
      <c r="U205"/>
      <c r="V205"/>
      <c r="W205"/>
      <c r="X205"/>
      <c r="Y205"/>
      <c r="Z205"/>
      <c r="AA205"/>
    </row>
    <row r="206" spans="1:27" s="19" customFormat="1" x14ac:dyDescent="0.2">
      <c r="A206" s="5"/>
      <c r="B206" s="18"/>
      <c r="C206" s="7"/>
      <c r="D206" s="4"/>
      <c r="E206" s="4"/>
      <c r="F206" s="20"/>
      <c r="G206" s="4"/>
      <c r="H206" s="7"/>
      <c r="I206" s="4"/>
      <c r="J206" s="7"/>
      <c r="K206" s="8"/>
      <c r="L206" s="7"/>
      <c r="M206" s="4"/>
      <c r="N206" s="7"/>
      <c r="O206" s="4"/>
      <c r="P206" s="7"/>
      <c r="Q206" s="4"/>
      <c r="R206" s="7"/>
      <c r="S206"/>
      <c r="T206"/>
      <c r="U206"/>
      <c r="V206"/>
      <c r="W206"/>
      <c r="X206"/>
      <c r="Y206"/>
      <c r="Z206"/>
      <c r="AA206"/>
    </row>
    <row r="207" spans="1:27" s="19" customFormat="1" x14ac:dyDescent="0.2">
      <c r="A207" s="5"/>
      <c r="B207" s="18"/>
      <c r="C207" s="7"/>
      <c r="D207" s="4"/>
      <c r="E207" s="4"/>
      <c r="F207" s="20"/>
      <c r="G207" s="4"/>
      <c r="H207" s="7"/>
      <c r="I207" s="4"/>
      <c r="J207" s="7"/>
      <c r="K207" s="8"/>
      <c r="L207" s="7"/>
      <c r="M207" s="4"/>
      <c r="N207" s="7"/>
      <c r="O207" s="4"/>
      <c r="P207" s="7"/>
      <c r="Q207" s="4"/>
      <c r="R207" s="7"/>
      <c r="S207"/>
      <c r="T207"/>
      <c r="U207"/>
      <c r="V207"/>
      <c r="W207"/>
      <c r="X207"/>
      <c r="Y207"/>
      <c r="Z207"/>
      <c r="AA207"/>
    </row>
    <row r="208" spans="1:27" s="19" customFormat="1" x14ac:dyDescent="0.2">
      <c r="A208" s="5"/>
      <c r="B208" s="18"/>
      <c r="C208" s="7"/>
      <c r="D208" s="4"/>
      <c r="E208" s="4"/>
      <c r="F208" s="20"/>
      <c r="G208" s="4"/>
      <c r="H208" s="7"/>
      <c r="I208" s="4"/>
      <c r="J208" s="7"/>
      <c r="K208" s="8"/>
      <c r="L208" s="7"/>
      <c r="M208" s="4"/>
      <c r="N208" s="7"/>
      <c r="O208" s="4"/>
      <c r="P208" s="7"/>
      <c r="Q208" s="4"/>
      <c r="R208" s="7"/>
      <c r="S208"/>
      <c r="T208"/>
      <c r="U208"/>
      <c r="V208"/>
      <c r="W208"/>
      <c r="X208"/>
      <c r="Y208"/>
      <c r="Z208"/>
      <c r="AA208"/>
    </row>
    <row r="209" spans="1:27" s="19" customFormat="1" x14ac:dyDescent="0.2">
      <c r="A209" s="5"/>
      <c r="B209" s="18"/>
      <c r="C209" s="7"/>
      <c r="D209" s="4"/>
      <c r="E209" s="4"/>
      <c r="F209" s="20"/>
      <c r="G209" s="4"/>
      <c r="H209" s="7"/>
      <c r="I209" s="4"/>
      <c r="J209" s="7"/>
      <c r="K209" s="8"/>
      <c r="L209" s="7"/>
      <c r="M209" s="4"/>
      <c r="N209" s="7"/>
      <c r="O209" s="4"/>
      <c r="P209" s="7"/>
      <c r="Q209" s="4"/>
      <c r="R209" s="7"/>
      <c r="S209"/>
      <c r="T209"/>
      <c r="U209"/>
      <c r="V209"/>
      <c r="W209"/>
      <c r="X209"/>
      <c r="Y209"/>
      <c r="Z209"/>
      <c r="AA209"/>
    </row>
    <row r="210" spans="1:27" s="19" customFormat="1" x14ac:dyDescent="0.2">
      <c r="A210" s="5"/>
      <c r="B210" s="18"/>
      <c r="C210" s="7"/>
      <c r="D210" s="4"/>
      <c r="E210" s="4"/>
      <c r="F210" s="20"/>
      <c r="G210" s="4"/>
      <c r="H210" s="7"/>
      <c r="I210" s="4"/>
      <c r="J210" s="7"/>
      <c r="K210" s="8"/>
      <c r="L210" s="7"/>
      <c r="M210" s="4"/>
      <c r="N210" s="7"/>
      <c r="O210" s="4"/>
      <c r="P210" s="7"/>
      <c r="Q210" s="4"/>
      <c r="R210" s="7"/>
      <c r="S210"/>
      <c r="T210"/>
      <c r="U210"/>
      <c r="V210"/>
      <c r="W210"/>
      <c r="X210"/>
      <c r="Y210"/>
      <c r="Z210"/>
      <c r="AA210"/>
    </row>
    <row r="211" spans="1:27" s="19" customFormat="1" x14ac:dyDescent="0.2">
      <c r="A211" s="5"/>
      <c r="B211" s="18"/>
      <c r="C211" s="7"/>
      <c r="D211" s="4"/>
      <c r="E211" s="4"/>
      <c r="F211" s="20"/>
      <c r="G211" s="4"/>
      <c r="H211" s="7"/>
      <c r="I211" s="4"/>
      <c r="J211" s="7"/>
      <c r="K211" s="8"/>
      <c r="L211" s="7"/>
      <c r="M211" s="4"/>
      <c r="N211" s="7"/>
      <c r="O211" s="4"/>
      <c r="P211" s="7"/>
      <c r="Q211" s="4"/>
      <c r="R211" s="7"/>
      <c r="S211"/>
      <c r="T211"/>
      <c r="U211"/>
      <c r="V211"/>
      <c r="W211"/>
      <c r="X211"/>
      <c r="Y211"/>
      <c r="Z211"/>
      <c r="AA211"/>
    </row>
    <row r="212" spans="1:27" s="19" customFormat="1" x14ac:dyDescent="0.2">
      <c r="A212" s="5"/>
      <c r="B212" s="18"/>
      <c r="C212" s="7"/>
      <c r="D212" s="4"/>
      <c r="E212" s="4"/>
      <c r="F212" s="20"/>
      <c r="G212" s="4"/>
      <c r="H212" s="7"/>
      <c r="I212" s="4"/>
      <c r="J212" s="7"/>
      <c r="K212" s="8"/>
      <c r="L212" s="7"/>
      <c r="M212" s="4"/>
      <c r="N212" s="7"/>
      <c r="O212" s="4"/>
      <c r="P212" s="7"/>
      <c r="Q212" s="4"/>
      <c r="R212" s="7"/>
      <c r="S212"/>
      <c r="T212"/>
      <c r="U212"/>
      <c r="V212"/>
      <c r="W212"/>
      <c r="X212"/>
      <c r="Y212"/>
      <c r="Z212"/>
      <c r="AA212"/>
    </row>
    <row r="213" spans="1:27" s="19" customFormat="1" x14ac:dyDescent="0.2">
      <c r="A213" s="5"/>
      <c r="B213" s="18"/>
      <c r="C213" s="7"/>
      <c r="D213" s="4"/>
      <c r="E213" s="4"/>
      <c r="F213" s="20"/>
      <c r="G213" s="4"/>
      <c r="H213" s="7"/>
      <c r="I213" s="4"/>
      <c r="J213" s="7"/>
      <c r="K213" s="8"/>
      <c r="L213" s="7"/>
      <c r="M213" s="4"/>
      <c r="N213" s="7"/>
      <c r="O213" s="4"/>
      <c r="P213" s="7"/>
      <c r="Q213" s="4"/>
      <c r="R213" s="7"/>
      <c r="S213"/>
      <c r="T213"/>
      <c r="U213"/>
      <c r="V213"/>
      <c r="W213"/>
      <c r="X213"/>
      <c r="Y213"/>
      <c r="Z213"/>
      <c r="AA213"/>
    </row>
    <row r="214" spans="1:27" s="19" customFormat="1" x14ac:dyDescent="0.2">
      <c r="A214" s="5"/>
      <c r="B214" s="18"/>
      <c r="C214" s="7"/>
      <c r="D214" s="4"/>
      <c r="E214" s="4"/>
      <c r="F214" s="20"/>
      <c r="G214" s="4"/>
      <c r="H214" s="7"/>
      <c r="I214" s="4"/>
      <c r="J214" s="7"/>
      <c r="K214" s="8"/>
      <c r="L214" s="7"/>
      <c r="M214" s="4"/>
      <c r="N214" s="7"/>
      <c r="O214" s="4"/>
      <c r="P214" s="7"/>
      <c r="Q214" s="4"/>
      <c r="R214" s="7"/>
      <c r="S214"/>
      <c r="T214"/>
      <c r="U214"/>
      <c r="V214"/>
      <c r="W214"/>
      <c r="X214"/>
      <c r="Y214"/>
      <c r="Z214"/>
      <c r="AA214"/>
    </row>
    <row r="215" spans="1:27" s="19" customFormat="1" x14ac:dyDescent="0.2">
      <c r="A215" s="5"/>
      <c r="B215" s="18"/>
      <c r="C215" s="7"/>
      <c r="D215" s="4"/>
      <c r="E215" s="4"/>
      <c r="F215" s="20"/>
      <c r="G215" s="4"/>
      <c r="H215" s="7"/>
      <c r="I215" s="4"/>
      <c r="J215" s="7"/>
      <c r="K215" s="8"/>
      <c r="L215" s="7"/>
      <c r="M215" s="4"/>
      <c r="N215" s="7"/>
      <c r="O215" s="4"/>
      <c r="P215" s="7"/>
      <c r="Q215" s="4"/>
      <c r="R215" s="7"/>
      <c r="S215"/>
      <c r="T215"/>
      <c r="U215"/>
      <c r="V215"/>
      <c r="W215"/>
      <c r="X215"/>
      <c r="Y215"/>
      <c r="Z215"/>
      <c r="AA215"/>
    </row>
    <row r="216" spans="1:27" s="19" customFormat="1" x14ac:dyDescent="0.2">
      <c r="A216" s="5"/>
      <c r="B216" s="18"/>
      <c r="C216" s="7"/>
      <c r="D216" s="4"/>
      <c r="E216" s="4"/>
      <c r="F216" s="20"/>
      <c r="G216" s="4"/>
      <c r="H216" s="7"/>
      <c r="I216" s="4"/>
      <c r="J216" s="7"/>
      <c r="K216" s="8"/>
      <c r="L216" s="7"/>
      <c r="M216" s="4"/>
      <c r="N216" s="7"/>
      <c r="O216" s="4"/>
      <c r="P216" s="7"/>
      <c r="Q216" s="4"/>
      <c r="R216" s="7"/>
      <c r="S216"/>
      <c r="T216"/>
      <c r="U216"/>
      <c r="V216"/>
      <c r="W216"/>
      <c r="X216"/>
      <c r="Y216"/>
      <c r="Z216"/>
      <c r="AA216"/>
    </row>
    <row r="217" spans="1:27" s="19" customFormat="1" x14ac:dyDescent="0.2">
      <c r="A217" s="5"/>
      <c r="B217" s="18"/>
      <c r="C217" s="7"/>
      <c r="D217" s="4"/>
      <c r="E217" s="4"/>
      <c r="F217" s="20"/>
      <c r="G217" s="4"/>
      <c r="H217" s="7"/>
      <c r="I217" s="4"/>
      <c r="J217" s="7"/>
      <c r="K217" s="8"/>
      <c r="L217" s="7"/>
      <c r="M217" s="4"/>
      <c r="N217" s="7"/>
      <c r="O217" s="4"/>
      <c r="P217" s="7"/>
      <c r="Q217" s="4"/>
      <c r="R217" s="7"/>
      <c r="S217"/>
      <c r="T217"/>
      <c r="U217"/>
      <c r="V217"/>
      <c r="W217"/>
      <c r="X217"/>
      <c r="Y217"/>
      <c r="Z217"/>
      <c r="AA217"/>
    </row>
    <row r="218" spans="1:27" s="19" customFormat="1" x14ac:dyDescent="0.2">
      <c r="A218" s="5"/>
      <c r="B218" s="18"/>
      <c r="C218" s="7"/>
      <c r="D218" s="4"/>
      <c r="E218" s="4"/>
      <c r="F218" s="20"/>
      <c r="G218" s="4"/>
      <c r="H218" s="7"/>
      <c r="I218" s="4"/>
      <c r="J218" s="7"/>
      <c r="K218" s="8"/>
      <c r="L218" s="7"/>
      <c r="M218" s="4"/>
      <c r="N218" s="7"/>
      <c r="O218" s="4"/>
      <c r="P218" s="7"/>
      <c r="Q218" s="4"/>
      <c r="R218" s="7"/>
      <c r="S218"/>
      <c r="T218"/>
      <c r="U218"/>
      <c r="V218"/>
      <c r="W218"/>
      <c r="X218"/>
      <c r="Y218"/>
      <c r="Z218"/>
      <c r="AA218"/>
    </row>
    <row r="219" spans="1:27" s="19" customFormat="1" x14ac:dyDescent="0.2">
      <c r="A219" s="5"/>
      <c r="B219" s="18"/>
      <c r="C219" s="7"/>
      <c r="D219" s="4"/>
      <c r="E219" s="4"/>
      <c r="F219" s="20"/>
      <c r="G219" s="4"/>
      <c r="H219" s="7"/>
      <c r="I219" s="4"/>
      <c r="J219" s="7"/>
      <c r="K219" s="8"/>
      <c r="L219" s="7"/>
      <c r="M219" s="4"/>
      <c r="N219" s="7"/>
      <c r="O219" s="4"/>
      <c r="P219" s="7"/>
      <c r="Q219" s="4"/>
      <c r="R219" s="7"/>
      <c r="S219"/>
      <c r="T219"/>
      <c r="U219"/>
      <c r="V219"/>
      <c r="W219"/>
      <c r="X219"/>
      <c r="Y219"/>
      <c r="Z219"/>
      <c r="AA219"/>
    </row>
    <row r="220" spans="1:27" s="19" customFormat="1" x14ac:dyDescent="0.2">
      <c r="A220" s="5"/>
      <c r="B220" s="18"/>
      <c r="C220" s="7"/>
      <c r="D220" s="4"/>
      <c r="E220" s="4"/>
      <c r="F220" s="20"/>
      <c r="G220" s="4"/>
      <c r="H220" s="7"/>
      <c r="I220" s="4"/>
      <c r="J220" s="7"/>
      <c r="K220" s="8"/>
      <c r="L220" s="7"/>
      <c r="M220" s="4"/>
      <c r="N220" s="7"/>
      <c r="O220" s="4"/>
      <c r="P220" s="7"/>
      <c r="Q220" s="4"/>
      <c r="R220" s="7"/>
      <c r="S220"/>
      <c r="T220"/>
      <c r="U220"/>
      <c r="V220"/>
      <c r="W220"/>
      <c r="X220"/>
      <c r="Y220"/>
      <c r="Z220"/>
      <c r="AA220"/>
    </row>
    <row r="221" spans="1:27" s="19" customFormat="1" x14ac:dyDescent="0.2">
      <c r="A221" s="5"/>
      <c r="B221" s="18"/>
      <c r="C221" s="7"/>
      <c r="D221" s="4"/>
      <c r="E221" s="4"/>
      <c r="F221" s="20"/>
      <c r="G221" s="4"/>
      <c r="H221" s="7"/>
      <c r="I221" s="4"/>
      <c r="J221" s="7"/>
      <c r="K221" s="8"/>
      <c r="L221" s="7"/>
      <c r="M221" s="4"/>
      <c r="N221" s="7"/>
      <c r="O221" s="4"/>
      <c r="P221" s="7"/>
      <c r="Q221" s="4"/>
      <c r="R221" s="7"/>
      <c r="S221"/>
      <c r="T221"/>
      <c r="U221"/>
      <c r="V221"/>
      <c r="W221"/>
      <c r="X221"/>
      <c r="Y221"/>
      <c r="Z221"/>
      <c r="AA221"/>
    </row>
    <row r="222" spans="1:27" s="19" customFormat="1" x14ac:dyDescent="0.2">
      <c r="A222" s="5"/>
      <c r="B222" s="18"/>
      <c r="C222" s="7"/>
      <c r="D222" s="4"/>
      <c r="E222" s="4"/>
      <c r="F222" s="20"/>
      <c r="G222" s="4"/>
      <c r="H222" s="7"/>
      <c r="I222" s="4"/>
      <c r="J222" s="7"/>
      <c r="K222" s="8"/>
      <c r="L222" s="7"/>
      <c r="M222" s="4"/>
      <c r="N222" s="7"/>
      <c r="O222" s="4"/>
      <c r="P222" s="7"/>
      <c r="Q222" s="4"/>
      <c r="R222" s="7"/>
      <c r="S222"/>
      <c r="T222"/>
      <c r="U222"/>
      <c r="V222"/>
      <c r="W222"/>
      <c r="X222"/>
      <c r="Y222"/>
      <c r="Z222"/>
      <c r="AA222"/>
    </row>
    <row r="223" spans="1:27" s="19" customFormat="1" x14ac:dyDescent="0.2">
      <c r="A223" s="5"/>
      <c r="B223" s="18"/>
      <c r="C223" s="7"/>
      <c r="D223" s="4"/>
      <c r="E223" s="4"/>
      <c r="F223" s="20"/>
      <c r="G223" s="4"/>
      <c r="H223" s="7"/>
      <c r="I223" s="4"/>
      <c r="J223" s="7"/>
      <c r="K223" s="8"/>
      <c r="L223" s="7"/>
      <c r="M223" s="4"/>
      <c r="N223" s="7"/>
      <c r="O223" s="4"/>
      <c r="P223" s="7"/>
      <c r="Q223" s="4"/>
      <c r="R223" s="7"/>
      <c r="S223"/>
      <c r="T223"/>
      <c r="U223"/>
      <c r="V223"/>
      <c r="W223"/>
      <c r="X223"/>
      <c r="Y223"/>
      <c r="Z223"/>
      <c r="AA223"/>
    </row>
    <row r="224" spans="1:27" s="19" customFormat="1" x14ac:dyDescent="0.2">
      <c r="A224" s="5"/>
      <c r="B224" s="18"/>
      <c r="C224" s="7"/>
      <c r="D224" s="4"/>
      <c r="E224" s="4"/>
      <c r="F224" s="20"/>
      <c r="G224" s="4"/>
      <c r="H224" s="7"/>
      <c r="I224" s="4"/>
      <c r="J224" s="7"/>
      <c r="K224" s="8"/>
      <c r="L224" s="7"/>
      <c r="M224" s="4"/>
      <c r="N224" s="7"/>
      <c r="O224" s="4"/>
      <c r="P224" s="7"/>
      <c r="Q224" s="4"/>
      <c r="R224" s="7"/>
      <c r="S224"/>
      <c r="T224"/>
      <c r="U224"/>
      <c r="V224"/>
      <c r="W224"/>
      <c r="X224"/>
      <c r="Y224"/>
      <c r="Z224"/>
      <c r="AA224"/>
    </row>
    <row r="225" spans="1:27" s="19" customFormat="1" x14ac:dyDescent="0.2">
      <c r="A225" s="5"/>
      <c r="B225" s="18"/>
      <c r="C225" s="7"/>
      <c r="D225" s="4"/>
      <c r="E225" s="4"/>
      <c r="F225" s="20"/>
      <c r="G225" s="4"/>
      <c r="H225" s="7"/>
      <c r="I225" s="4"/>
      <c r="J225" s="7"/>
      <c r="K225" s="8"/>
      <c r="L225" s="7"/>
      <c r="M225" s="4"/>
      <c r="N225" s="7"/>
      <c r="O225" s="4"/>
      <c r="P225" s="7"/>
      <c r="Q225" s="4"/>
      <c r="R225" s="7"/>
      <c r="S225"/>
      <c r="T225"/>
      <c r="U225"/>
      <c r="V225"/>
      <c r="W225"/>
      <c r="X225"/>
      <c r="Y225"/>
      <c r="Z225"/>
      <c r="AA225"/>
    </row>
    <row r="226" spans="1:27" s="19" customFormat="1" x14ac:dyDescent="0.2">
      <c r="A226" s="5"/>
      <c r="B226" s="18"/>
      <c r="C226" s="7"/>
      <c r="D226" s="4"/>
      <c r="E226" s="4"/>
      <c r="F226" s="20"/>
      <c r="G226" s="4"/>
      <c r="H226" s="7"/>
      <c r="I226" s="4"/>
      <c r="J226" s="7"/>
      <c r="K226" s="8"/>
      <c r="L226" s="7"/>
      <c r="M226" s="4"/>
      <c r="N226" s="7"/>
      <c r="O226" s="4"/>
      <c r="P226" s="7"/>
      <c r="Q226" s="4"/>
      <c r="R226" s="7"/>
      <c r="S226"/>
      <c r="T226"/>
      <c r="U226"/>
      <c r="V226"/>
      <c r="W226"/>
      <c r="X226"/>
      <c r="Y226"/>
      <c r="Z226"/>
      <c r="AA226"/>
    </row>
    <row r="227" spans="1:27" s="19" customFormat="1" x14ac:dyDescent="0.2">
      <c r="A227" s="5"/>
      <c r="B227" s="18"/>
      <c r="C227" s="7"/>
      <c r="D227" s="4"/>
      <c r="E227" s="4"/>
      <c r="F227" s="20"/>
      <c r="G227" s="4"/>
      <c r="H227" s="7"/>
      <c r="I227" s="4"/>
      <c r="J227" s="7"/>
      <c r="K227" s="8"/>
      <c r="L227" s="7"/>
      <c r="M227" s="4"/>
      <c r="N227" s="7"/>
      <c r="O227" s="4"/>
      <c r="P227" s="7"/>
      <c r="Q227" s="4"/>
      <c r="R227" s="7"/>
      <c r="S227"/>
      <c r="T227"/>
      <c r="U227"/>
      <c r="V227"/>
      <c r="W227"/>
      <c r="X227"/>
      <c r="Y227"/>
      <c r="Z227"/>
      <c r="AA227"/>
    </row>
    <row r="228" spans="1:27" s="19" customFormat="1" x14ac:dyDescent="0.2">
      <c r="A228" s="5"/>
      <c r="B228" s="18"/>
      <c r="C228" s="7"/>
      <c r="D228" s="4"/>
      <c r="E228" s="4"/>
      <c r="F228" s="20"/>
      <c r="G228" s="4"/>
      <c r="H228" s="7"/>
      <c r="I228" s="4"/>
      <c r="J228" s="7"/>
      <c r="K228" s="8"/>
      <c r="L228" s="7"/>
      <c r="M228" s="4"/>
      <c r="N228" s="7"/>
      <c r="O228" s="4"/>
      <c r="P228" s="7"/>
      <c r="Q228" s="4"/>
      <c r="R228" s="7"/>
      <c r="S228"/>
      <c r="T228"/>
      <c r="U228"/>
      <c r="V228"/>
      <c r="W228"/>
      <c r="X228"/>
      <c r="Y228"/>
      <c r="Z228"/>
      <c r="AA228"/>
    </row>
    <row r="229" spans="1:27" s="19" customFormat="1" x14ac:dyDescent="0.2">
      <c r="A229" s="5"/>
      <c r="B229" s="18"/>
      <c r="C229" s="7"/>
      <c r="D229" s="4"/>
      <c r="E229" s="4"/>
      <c r="F229" s="20"/>
      <c r="G229" s="4"/>
      <c r="H229" s="7"/>
      <c r="I229" s="4"/>
      <c r="J229" s="7"/>
      <c r="K229" s="8"/>
      <c r="L229" s="7"/>
      <c r="M229" s="4"/>
      <c r="N229" s="7"/>
      <c r="O229" s="4"/>
      <c r="P229" s="7"/>
      <c r="Q229" s="4"/>
      <c r="R229" s="7"/>
      <c r="S229"/>
      <c r="T229"/>
      <c r="U229"/>
      <c r="V229"/>
      <c r="W229"/>
      <c r="X229"/>
      <c r="Y229"/>
      <c r="Z229"/>
      <c r="AA229"/>
    </row>
    <row r="230" spans="1:27" s="19" customFormat="1" x14ac:dyDescent="0.2">
      <c r="A230" s="5"/>
      <c r="B230" s="18"/>
      <c r="C230" s="7"/>
      <c r="D230" s="4"/>
      <c r="E230" s="4"/>
      <c r="F230" s="20"/>
      <c r="G230" s="4"/>
      <c r="H230" s="7"/>
      <c r="I230" s="4"/>
      <c r="J230" s="7"/>
      <c r="K230" s="8"/>
      <c r="L230" s="7"/>
      <c r="M230" s="4"/>
      <c r="N230" s="7"/>
      <c r="O230" s="4"/>
      <c r="P230" s="7"/>
      <c r="Q230" s="4"/>
      <c r="R230" s="7"/>
      <c r="S230"/>
      <c r="T230"/>
      <c r="U230"/>
      <c r="V230"/>
      <c r="W230"/>
      <c r="X230"/>
      <c r="Y230"/>
      <c r="Z230"/>
      <c r="AA230"/>
    </row>
    <row r="231" spans="1:27" s="19" customFormat="1" x14ac:dyDescent="0.2">
      <c r="A231" s="5"/>
      <c r="B231" s="18"/>
      <c r="C231" s="7"/>
      <c r="D231" s="4"/>
      <c r="E231" s="4"/>
      <c r="F231" s="20"/>
      <c r="G231" s="4"/>
      <c r="H231" s="7"/>
      <c r="I231" s="4"/>
      <c r="J231" s="7"/>
      <c r="K231" s="8"/>
      <c r="L231" s="7"/>
      <c r="M231" s="4"/>
      <c r="N231" s="7"/>
      <c r="O231" s="4"/>
      <c r="P231" s="7"/>
      <c r="Q231" s="4"/>
      <c r="R231" s="7"/>
      <c r="S231"/>
      <c r="T231"/>
      <c r="U231"/>
      <c r="V231"/>
      <c r="W231"/>
      <c r="X231"/>
      <c r="Y231"/>
      <c r="Z231"/>
      <c r="AA231"/>
    </row>
    <row r="232" spans="1:27" s="19" customFormat="1" x14ac:dyDescent="0.2">
      <c r="A232" s="5"/>
      <c r="B232" s="18"/>
      <c r="C232" s="7"/>
      <c r="D232" s="4"/>
      <c r="E232" s="4"/>
      <c r="F232" s="20"/>
      <c r="G232" s="4"/>
      <c r="H232" s="7"/>
      <c r="I232" s="4"/>
      <c r="J232" s="7"/>
      <c r="K232" s="8"/>
      <c r="L232" s="7"/>
      <c r="M232" s="4"/>
      <c r="N232" s="7"/>
      <c r="O232" s="4"/>
      <c r="P232" s="7"/>
      <c r="Q232" s="4"/>
      <c r="R232" s="7"/>
      <c r="S232"/>
      <c r="T232"/>
      <c r="U232"/>
      <c r="V232"/>
      <c r="W232"/>
      <c r="X232"/>
      <c r="Y232"/>
      <c r="Z232"/>
      <c r="AA232"/>
    </row>
    <row r="233" spans="1:27" s="19" customFormat="1" x14ac:dyDescent="0.2">
      <c r="A233" s="5"/>
      <c r="B233" s="18"/>
      <c r="C233" s="7"/>
      <c r="D233" s="4"/>
      <c r="E233" s="4"/>
      <c r="F233" s="20"/>
      <c r="G233" s="4"/>
      <c r="H233" s="7"/>
      <c r="I233" s="4"/>
      <c r="J233" s="7"/>
      <c r="K233" s="8"/>
      <c r="L233" s="7"/>
      <c r="M233" s="4"/>
      <c r="N233" s="7"/>
      <c r="O233" s="4"/>
      <c r="P233" s="7"/>
      <c r="Q233" s="4"/>
      <c r="R233" s="7"/>
      <c r="S233"/>
      <c r="T233"/>
      <c r="U233"/>
      <c r="V233"/>
      <c r="W233"/>
      <c r="X233"/>
      <c r="Y233"/>
      <c r="Z233"/>
      <c r="AA233"/>
    </row>
    <row r="234" spans="1:27" s="19" customFormat="1" x14ac:dyDescent="0.2">
      <c r="A234" s="5"/>
      <c r="B234" s="18"/>
      <c r="C234" s="7"/>
      <c r="D234" s="4"/>
      <c r="E234" s="4"/>
      <c r="F234" s="20"/>
      <c r="G234" s="4"/>
      <c r="H234" s="7"/>
      <c r="I234" s="4"/>
      <c r="J234" s="7"/>
      <c r="K234" s="8"/>
      <c r="L234" s="7"/>
      <c r="M234" s="4"/>
      <c r="N234" s="7"/>
      <c r="O234" s="4"/>
      <c r="P234" s="7"/>
      <c r="Q234" s="4"/>
      <c r="R234" s="7"/>
      <c r="S234"/>
      <c r="T234"/>
      <c r="U234"/>
      <c r="V234"/>
      <c r="W234"/>
      <c r="X234"/>
      <c r="Y234"/>
      <c r="Z234"/>
      <c r="AA234"/>
    </row>
    <row r="235" spans="1:27" s="19" customFormat="1" x14ac:dyDescent="0.2">
      <c r="A235" s="5"/>
      <c r="B235" s="18"/>
      <c r="C235" s="7"/>
      <c r="D235" s="4"/>
      <c r="E235" s="4"/>
      <c r="F235" s="20"/>
      <c r="G235" s="4"/>
      <c r="H235" s="7"/>
      <c r="I235" s="4"/>
      <c r="J235" s="7"/>
      <c r="K235" s="8"/>
      <c r="L235" s="7"/>
      <c r="M235" s="4"/>
      <c r="N235" s="7"/>
      <c r="O235" s="4"/>
      <c r="P235" s="7"/>
      <c r="Q235" s="4"/>
      <c r="R235" s="7"/>
      <c r="S235"/>
      <c r="T235"/>
      <c r="U235"/>
      <c r="V235"/>
      <c r="W235"/>
      <c r="X235"/>
      <c r="Y235"/>
      <c r="Z235"/>
      <c r="AA235"/>
    </row>
    <row r="236" spans="1:27" s="19" customFormat="1" x14ac:dyDescent="0.2">
      <c r="A236" s="5"/>
      <c r="B236" s="18"/>
      <c r="C236" s="7"/>
      <c r="D236" s="4"/>
      <c r="E236" s="4"/>
      <c r="F236" s="20"/>
      <c r="G236" s="4"/>
      <c r="H236" s="7"/>
      <c r="I236" s="4"/>
      <c r="J236" s="7"/>
      <c r="K236" s="8"/>
      <c r="L236" s="7"/>
      <c r="M236" s="4"/>
      <c r="N236" s="7"/>
      <c r="O236" s="4"/>
      <c r="P236" s="7"/>
      <c r="Q236" s="4"/>
      <c r="R236" s="7"/>
      <c r="S236"/>
      <c r="T236"/>
      <c r="U236"/>
      <c r="V236"/>
      <c r="W236"/>
      <c r="X236"/>
      <c r="Y236"/>
      <c r="Z236"/>
      <c r="AA236"/>
    </row>
    <row r="237" spans="1:27" s="19" customFormat="1" x14ac:dyDescent="0.2">
      <c r="A237" s="5"/>
      <c r="B237" s="18"/>
      <c r="C237" s="7"/>
      <c r="D237" s="4"/>
      <c r="E237" s="4"/>
      <c r="F237" s="20"/>
      <c r="G237" s="4"/>
      <c r="H237" s="7"/>
      <c r="I237" s="4"/>
      <c r="J237" s="7"/>
      <c r="K237" s="8"/>
      <c r="L237" s="7"/>
      <c r="M237" s="4"/>
      <c r="N237" s="7"/>
      <c r="O237" s="4"/>
      <c r="P237" s="7"/>
      <c r="Q237" s="4"/>
      <c r="R237" s="7"/>
      <c r="S237"/>
      <c r="T237"/>
      <c r="U237"/>
      <c r="V237"/>
      <c r="W237"/>
      <c r="X237"/>
      <c r="Y237"/>
      <c r="Z237"/>
      <c r="AA237"/>
    </row>
    <row r="238" spans="1:27" s="19" customFormat="1" x14ac:dyDescent="0.2">
      <c r="A238" s="5"/>
      <c r="B238" s="18"/>
      <c r="C238" s="7"/>
      <c r="D238" s="4"/>
      <c r="E238" s="4"/>
      <c r="F238" s="20"/>
      <c r="G238" s="4"/>
      <c r="H238" s="7"/>
      <c r="I238" s="4"/>
      <c r="J238" s="7"/>
      <c r="K238" s="8"/>
      <c r="L238" s="7"/>
      <c r="M238" s="4"/>
      <c r="N238" s="7"/>
      <c r="O238" s="4"/>
      <c r="P238" s="7"/>
      <c r="Q238" s="4"/>
      <c r="R238" s="7"/>
      <c r="S238"/>
      <c r="T238"/>
      <c r="U238"/>
      <c r="V238"/>
      <c r="W238"/>
      <c r="X238"/>
      <c r="Y238"/>
      <c r="Z238"/>
      <c r="AA238"/>
    </row>
    <row r="239" spans="1:27" s="19" customFormat="1" x14ac:dyDescent="0.2">
      <c r="A239" s="5"/>
      <c r="B239" s="18"/>
      <c r="C239" s="7"/>
      <c r="D239" s="4"/>
      <c r="E239" s="4"/>
      <c r="F239" s="20"/>
      <c r="G239" s="4"/>
      <c r="H239" s="7"/>
      <c r="I239" s="4"/>
      <c r="J239" s="7"/>
      <c r="K239" s="8"/>
      <c r="L239" s="7"/>
      <c r="M239" s="4"/>
      <c r="N239" s="7"/>
      <c r="O239" s="4"/>
      <c r="P239" s="7"/>
      <c r="Q239" s="4"/>
      <c r="R239" s="7"/>
      <c r="S239"/>
      <c r="T239"/>
      <c r="U239"/>
      <c r="V239"/>
      <c r="W239"/>
      <c r="X239"/>
      <c r="Y239"/>
      <c r="Z239"/>
      <c r="AA239"/>
    </row>
    <row r="240" spans="1:27" s="19" customFormat="1" x14ac:dyDescent="0.2">
      <c r="A240" s="5"/>
      <c r="B240" s="18"/>
      <c r="C240" s="7"/>
      <c r="D240" s="4"/>
      <c r="E240" s="4"/>
      <c r="F240" s="20"/>
      <c r="G240" s="4"/>
      <c r="H240" s="7"/>
      <c r="I240" s="4"/>
      <c r="J240" s="7"/>
      <c r="K240" s="8"/>
      <c r="L240" s="7"/>
      <c r="M240" s="4"/>
      <c r="N240" s="7"/>
      <c r="O240" s="4"/>
      <c r="P240" s="7"/>
      <c r="Q240" s="4"/>
      <c r="R240" s="7"/>
      <c r="S240"/>
      <c r="T240"/>
      <c r="U240"/>
      <c r="V240"/>
      <c r="W240"/>
      <c r="X240"/>
      <c r="Y240"/>
      <c r="Z240"/>
      <c r="AA240"/>
    </row>
    <row r="241" spans="1:27" s="19" customFormat="1" x14ac:dyDescent="0.2">
      <c r="A241" s="5"/>
      <c r="B241" s="18"/>
      <c r="C241" s="7"/>
      <c r="D241" s="4"/>
      <c r="E241" s="4"/>
      <c r="F241" s="20"/>
      <c r="G241" s="4"/>
      <c r="H241" s="7"/>
      <c r="I241" s="4"/>
      <c r="J241" s="7"/>
      <c r="K241" s="8"/>
      <c r="L241" s="7"/>
      <c r="M241" s="4"/>
      <c r="N241" s="7"/>
      <c r="O241" s="4"/>
      <c r="P241" s="7"/>
      <c r="Q241" s="4"/>
      <c r="R241" s="7"/>
      <c r="S241"/>
      <c r="T241"/>
      <c r="U241"/>
      <c r="V241"/>
      <c r="W241"/>
      <c r="X241"/>
      <c r="Y241"/>
      <c r="Z241"/>
      <c r="AA241"/>
    </row>
    <row r="242" spans="1:27" s="19" customFormat="1" x14ac:dyDescent="0.2">
      <c r="A242" s="5"/>
      <c r="B242" s="18"/>
      <c r="C242" s="7"/>
      <c r="D242" s="4"/>
      <c r="E242" s="4"/>
      <c r="F242" s="20"/>
      <c r="G242" s="4"/>
      <c r="H242" s="7"/>
      <c r="I242" s="4"/>
      <c r="J242" s="7"/>
      <c r="K242" s="8"/>
      <c r="L242" s="7"/>
      <c r="M242" s="4"/>
      <c r="N242" s="7"/>
      <c r="O242" s="4"/>
      <c r="P242" s="7"/>
      <c r="Q242" s="4"/>
      <c r="R242" s="7"/>
      <c r="S242"/>
      <c r="T242"/>
      <c r="U242"/>
      <c r="V242"/>
      <c r="W242"/>
      <c r="X242"/>
      <c r="Y242"/>
      <c r="Z242"/>
      <c r="AA242"/>
    </row>
    <row r="243" spans="1:27" s="19" customFormat="1" x14ac:dyDescent="0.2">
      <c r="A243" s="5"/>
      <c r="B243" s="18"/>
      <c r="C243" s="7"/>
      <c r="D243" s="4"/>
      <c r="E243" s="4"/>
      <c r="F243" s="20"/>
      <c r="G243" s="4"/>
      <c r="H243" s="7"/>
      <c r="I243" s="4"/>
      <c r="J243" s="7"/>
      <c r="K243" s="8"/>
      <c r="L243" s="7"/>
      <c r="M243" s="4"/>
      <c r="N243" s="7"/>
      <c r="O243" s="4"/>
      <c r="P243" s="7"/>
      <c r="Q243" s="4"/>
      <c r="R243" s="7"/>
      <c r="S243"/>
      <c r="T243"/>
      <c r="U243"/>
      <c r="V243"/>
      <c r="W243"/>
      <c r="X243"/>
      <c r="Y243"/>
      <c r="Z243"/>
      <c r="AA243"/>
    </row>
    <row r="244" spans="1:27" s="19" customFormat="1" x14ac:dyDescent="0.2">
      <c r="A244" s="5"/>
      <c r="B244" s="18"/>
      <c r="C244" s="7"/>
      <c r="D244" s="4"/>
      <c r="E244" s="4"/>
      <c r="F244" s="20"/>
      <c r="G244" s="4"/>
      <c r="H244" s="7"/>
      <c r="I244" s="4"/>
      <c r="J244" s="7"/>
      <c r="K244" s="8"/>
      <c r="L244" s="7"/>
      <c r="M244" s="4"/>
      <c r="N244" s="7"/>
      <c r="O244" s="4"/>
      <c r="P244" s="7"/>
      <c r="Q244" s="4"/>
      <c r="R244" s="7"/>
      <c r="S244"/>
      <c r="T244"/>
      <c r="U244"/>
      <c r="V244"/>
      <c r="W244"/>
      <c r="X244"/>
      <c r="Y244"/>
      <c r="Z244"/>
      <c r="AA244"/>
    </row>
    <row r="245" spans="1:27" s="19" customFormat="1" x14ac:dyDescent="0.2">
      <c r="A245" s="5"/>
      <c r="B245" s="18"/>
      <c r="C245" s="7"/>
      <c r="D245" s="4"/>
      <c r="E245" s="4"/>
      <c r="F245" s="20"/>
      <c r="G245" s="4"/>
      <c r="H245" s="7"/>
      <c r="I245" s="4"/>
      <c r="J245" s="7"/>
      <c r="K245" s="8"/>
      <c r="L245" s="7"/>
      <c r="M245" s="4"/>
      <c r="N245" s="7"/>
      <c r="O245" s="4"/>
      <c r="P245" s="7"/>
      <c r="Q245" s="4"/>
      <c r="R245" s="7"/>
      <c r="S245"/>
      <c r="T245"/>
      <c r="U245"/>
      <c r="V245"/>
      <c r="W245"/>
      <c r="X245"/>
      <c r="Y245"/>
      <c r="Z245"/>
      <c r="AA245"/>
    </row>
    <row r="246" spans="1:27" s="19" customFormat="1" x14ac:dyDescent="0.2">
      <c r="A246" s="5"/>
      <c r="B246" s="18"/>
      <c r="C246" s="7"/>
      <c r="D246" s="4"/>
      <c r="E246" s="4"/>
      <c r="F246" s="20"/>
      <c r="G246" s="4"/>
      <c r="H246" s="7"/>
      <c r="I246" s="4"/>
      <c r="J246" s="7"/>
      <c r="K246" s="8"/>
      <c r="L246" s="7"/>
      <c r="M246" s="4"/>
      <c r="N246" s="7"/>
      <c r="O246" s="4"/>
      <c r="P246" s="7"/>
      <c r="Q246" s="4"/>
      <c r="R246" s="7"/>
      <c r="S246"/>
      <c r="T246"/>
      <c r="U246"/>
      <c r="V246"/>
      <c r="W246"/>
      <c r="X246"/>
      <c r="Y246"/>
      <c r="Z246"/>
      <c r="AA246"/>
    </row>
    <row r="247" spans="1:27" s="19" customFormat="1" x14ac:dyDescent="0.2">
      <c r="A247" s="5"/>
      <c r="B247" s="18"/>
      <c r="C247" s="7"/>
      <c r="D247" s="4"/>
      <c r="E247" s="4"/>
      <c r="F247" s="20"/>
      <c r="G247" s="4"/>
      <c r="H247" s="7"/>
      <c r="I247" s="4"/>
      <c r="J247" s="7"/>
      <c r="K247" s="8"/>
      <c r="L247" s="7"/>
      <c r="M247" s="4"/>
      <c r="N247" s="7"/>
      <c r="O247" s="4"/>
      <c r="P247" s="7"/>
      <c r="Q247" s="4"/>
      <c r="R247" s="7"/>
      <c r="S247"/>
      <c r="T247"/>
      <c r="U247"/>
      <c r="V247"/>
      <c r="W247"/>
      <c r="X247"/>
      <c r="Y247"/>
      <c r="Z247"/>
      <c r="AA247"/>
    </row>
    <row r="248" spans="1:27" s="19" customFormat="1" x14ac:dyDescent="0.2">
      <c r="A248" s="5"/>
      <c r="B248" s="18"/>
      <c r="C248" s="7"/>
      <c r="D248" s="4"/>
      <c r="E248" s="4"/>
      <c r="F248" s="20"/>
      <c r="G248" s="4"/>
      <c r="H248" s="7"/>
      <c r="I248" s="4"/>
      <c r="J248" s="7"/>
      <c r="K248" s="8"/>
      <c r="L248" s="7"/>
      <c r="M248" s="4"/>
      <c r="N248" s="7"/>
      <c r="O248" s="4"/>
      <c r="P248" s="7"/>
      <c r="Q248" s="4"/>
      <c r="R248" s="7"/>
      <c r="S248"/>
      <c r="T248"/>
      <c r="U248"/>
      <c r="V248"/>
      <c r="W248"/>
      <c r="X248"/>
      <c r="Y248"/>
      <c r="Z248"/>
      <c r="AA248"/>
    </row>
    <row r="249" spans="1:27" s="19" customFormat="1" x14ac:dyDescent="0.2">
      <c r="A249" s="5"/>
      <c r="B249" s="18"/>
      <c r="C249" s="7"/>
      <c r="D249" s="4"/>
      <c r="E249" s="4"/>
      <c r="F249" s="20"/>
      <c r="G249" s="4"/>
      <c r="H249" s="7"/>
      <c r="I249" s="4"/>
      <c r="J249" s="7"/>
      <c r="K249" s="8"/>
      <c r="L249" s="7"/>
      <c r="M249" s="4"/>
      <c r="N249" s="7"/>
      <c r="O249" s="4"/>
      <c r="P249" s="7"/>
      <c r="Q249" s="4"/>
      <c r="R249" s="7"/>
      <c r="S249"/>
      <c r="T249"/>
      <c r="U249"/>
      <c r="V249"/>
      <c r="W249"/>
      <c r="X249"/>
      <c r="Y249"/>
      <c r="Z249"/>
      <c r="AA249"/>
    </row>
    <row r="250" spans="1:27" s="19" customFormat="1" x14ac:dyDescent="0.2">
      <c r="A250" s="5"/>
      <c r="B250" s="18"/>
      <c r="C250" s="7"/>
      <c r="D250" s="4"/>
      <c r="E250" s="4"/>
      <c r="F250" s="20"/>
      <c r="G250" s="4"/>
      <c r="H250" s="7"/>
      <c r="I250" s="4"/>
      <c r="J250" s="7"/>
      <c r="K250" s="8"/>
      <c r="L250" s="7"/>
      <c r="M250" s="4"/>
      <c r="N250" s="7"/>
      <c r="O250" s="4"/>
      <c r="P250" s="7"/>
      <c r="Q250" s="4"/>
      <c r="R250" s="7"/>
      <c r="S250"/>
      <c r="T250"/>
      <c r="U250"/>
      <c r="V250"/>
      <c r="W250"/>
      <c r="X250"/>
      <c r="Y250"/>
      <c r="Z250"/>
      <c r="AA250"/>
    </row>
    <row r="251" spans="1:27" s="19" customFormat="1" x14ac:dyDescent="0.2">
      <c r="A251" s="5"/>
      <c r="B251" s="18"/>
      <c r="C251" s="7"/>
      <c r="D251" s="4"/>
      <c r="E251" s="4"/>
      <c r="F251" s="20"/>
      <c r="G251" s="4"/>
      <c r="H251" s="7"/>
      <c r="I251" s="4"/>
      <c r="J251" s="7"/>
      <c r="K251" s="8"/>
      <c r="L251" s="7"/>
      <c r="M251" s="4"/>
      <c r="N251" s="7"/>
      <c r="O251" s="4"/>
      <c r="P251" s="7"/>
      <c r="Q251" s="4"/>
      <c r="R251" s="7"/>
      <c r="S251"/>
      <c r="T251"/>
      <c r="U251"/>
      <c r="V251"/>
      <c r="W251"/>
      <c r="X251"/>
      <c r="Y251"/>
      <c r="Z251"/>
      <c r="AA251"/>
    </row>
    <row r="252" spans="1:27" s="19" customFormat="1" x14ac:dyDescent="0.2">
      <c r="A252" s="5"/>
      <c r="B252" s="18"/>
      <c r="C252" s="7"/>
      <c r="D252" s="4"/>
      <c r="E252" s="4"/>
      <c r="F252" s="20"/>
      <c r="G252" s="4"/>
      <c r="H252" s="7"/>
      <c r="I252" s="4"/>
      <c r="J252" s="7"/>
      <c r="K252" s="8"/>
      <c r="L252" s="7"/>
      <c r="M252" s="4"/>
      <c r="N252" s="7"/>
      <c r="O252" s="4"/>
      <c r="P252" s="7"/>
      <c r="Q252" s="4"/>
      <c r="R252" s="7"/>
      <c r="S252"/>
      <c r="T252"/>
      <c r="U252"/>
      <c r="V252"/>
      <c r="W252"/>
      <c r="X252"/>
      <c r="Y252"/>
      <c r="Z252"/>
      <c r="AA252"/>
    </row>
    <row r="253" spans="1:27" s="19" customFormat="1" x14ac:dyDescent="0.2">
      <c r="A253" s="5"/>
      <c r="B253" s="18"/>
      <c r="C253" s="7"/>
      <c r="D253" s="4"/>
      <c r="E253" s="4"/>
      <c r="F253" s="20"/>
      <c r="G253" s="4"/>
      <c r="H253" s="7"/>
      <c r="I253" s="4"/>
      <c r="J253" s="7"/>
      <c r="K253" s="8"/>
      <c r="L253" s="7"/>
      <c r="M253" s="4"/>
      <c r="N253" s="7"/>
      <c r="O253" s="4"/>
      <c r="P253" s="7"/>
      <c r="Q253" s="4"/>
      <c r="R253" s="7"/>
      <c r="S253"/>
      <c r="T253"/>
      <c r="U253"/>
      <c r="V253"/>
      <c r="W253"/>
      <c r="X253"/>
      <c r="Y253"/>
      <c r="Z253"/>
      <c r="AA253"/>
    </row>
    <row r="254" spans="1:27" s="19" customFormat="1" x14ac:dyDescent="0.2">
      <c r="A254" s="5"/>
      <c r="B254" s="18"/>
      <c r="C254" s="7"/>
      <c r="D254" s="4"/>
      <c r="E254" s="4"/>
      <c r="F254" s="20"/>
      <c r="G254" s="4"/>
      <c r="H254" s="7"/>
      <c r="I254" s="4"/>
      <c r="J254" s="7"/>
      <c r="K254" s="8"/>
      <c r="L254" s="7"/>
      <c r="M254" s="4"/>
      <c r="N254" s="7"/>
      <c r="O254" s="4"/>
      <c r="P254" s="7"/>
      <c r="Q254" s="4"/>
      <c r="R254" s="7"/>
      <c r="S254"/>
      <c r="T254"/>
      <c r="U254"/>
      <c r="V254"/>
      <c r="W254"/>
      <c r="X254"/>
      <c r="Y254"/>
      <c r="Z254"/>
      <c r="AA254"/>
    </row>
    <row r="255" spans="1:27" s="19" customFormat="1" x14ac:dyDescent="0.2">
      <c r="A255" s="5"/>
      <c r="B255" s="18"/>
      <c r="C255" s="7"/>
      <c r="D255" s="4"/>
      <c r="E255" s="4"/>
      <c r="F255" s="20"/>
      <c r="G255" s="4"/>
      <c r="H255" s="7"/>
      <c r="I255" s="4"/>
      <c r="J255" s="7"/>
      <c r="K255" s="8"/>
      <c r="L255" s="7"/>
      <c r="M255" s="4"/>
      <c r="N255" s="7"/>
      <c r="O255" s="4"/>
      <c r="P255" s="7"/>
      <c r="Q255" s="4"/>
      <c r="R255" s="7"/>
      <c r="S255"/>
      <c r="T255"/>
      <c r="U255"/>
      <c r="V255"/>
      <c r="W255"/>
      <c r="X255"/>
      <c r="Y255"/>
      <c r="Z255"/>
      <c r="AA255"/>
    </row>
    <row r="256" spans="1:27" s="19" customFormat="1" x14ac:dyDescent="0.2">
      <c r="A256" s="5"/>
      <c r="B256" s="18"/>
      <c r="C256" s="7"/>
      <c r="D256" s="4"/>
      <c r="E256" s="4"/>
      <c r="F256" s="20"/>
      <c r="G256" s="4"/>
      <c r="H256" s="7"/>
      <c r="I256" s="4"/>
      <c r="J256" s="7"/>
      <c r="K256" s="8"/>
      <c r="L256" s="7"/>
      <c r="M256" s="4"/>
      <c r="N256" s="7"/>
      <c r="O256" s="4"/>
      <c r="P256" s="7"/>
      <c r="Q256" s="4"/>
      <c r="R256" s="7"/>
      <c r="S256"/>
      <c r="T256"/>
      <c r="U256"/>
      <c r="V256"/>
      <c r="W256"/>
      <c r="X256"/>
      <c r="Y256"/>
      <c r="Z256"/>
      <c r="AA256"/>
    </row>
    <row r="257" spans="1:27" s="19" customFormat="1" x14ac:dyDescent="0.2">
      <c r="A257" s="5"/>
      <c r="B257" s="18"/>
      <c r="C257" s="7"/>
      <c r="D257" s="4"/>
      <c r="E257" s="4"/>
      <c r="F257" s="20"/>
      <c r="G257" s="4"/>
      <c r="H257" s="7"/>
      <c r="I257" s="4"/>
      <c r="J257" s="7"/>
      <c r="K257" s="8"/>
      <c r="L257" s="7"/>
      <c r="M257" s="4"/>
      <c r="N257" s="7"/>
      <c r="O257" s="4"/>
      <c r="P257" s="7"/>
      <c r="Q257" s="4"/>
      <c r="R257" s="7"/>
      <c r="S257"/>
      <c r="T257"/>
      <c r="U257"/>
      <c r="V257"/>
      <c r="W257"/>
      <c r="X257"/>
      <c r="Y257"/>
      <c r="Z257"/>
      <c r="AA257"/>
    </row>
    <row r="258" spans="1:27" s="19" customFormat="1" x14ac:dyDescent="0.2">
      <c r="A258" s="5"/>
      <c r="B258" s="18"/>
      <c r="C258" s="7"/>
      <c r="D258" s="4"/>
      <c r="E258" s="4"/>
      <c r="F258" s="20"/>
      <c r="G258" s="4"/>
      <c r="H258" s="7"/>
      <c r="I258" s="4"/>
      <c r="J258" s="7"/>
      <c r="K258" s="8"/>
      <c r="L258" s="7"/>
      <c r="M258" s="4"/>
      <c r="N258" s="7"/>
      <c r="O258" s="4"/>
      <c r="P258" s="7"/>
      <c r="Q258" s="4"/>
      <c r="R258" s="7"/>
      <c r="S258"/>
      <c r="T258"/>
      <c r="U258"/>
      <c r="V258"/>
      <c r="W258"/>
      <c r="X258"/>
      <c r="Y258"/>
      <c r="Z258"/>
      <c r="AA258"/>
    </row>
    <row r="259" spans="1:27" s="19" customFormat="1" x14ac:dyDescent="0.2">
      <c r="A259" s="5"/>
      <c r="B259" s="18"/>
      <c r="C259" s="7"/>
      <c r="D259" s="4"/>
      <c r="E259" s="4"/>
      <c r="F259" s="20"/>
      <c r="G259" s="4"/>
      <c r="H259" s="7"/>
      <c r="I259" s="4"/>
      <c r="J259" s="7"/>
      <c r="K259" s="8"/>
      <c r="L259" s="7"/>
      <c r="M259" s="4"/>
      <c r="N259" s="7"/>
      <c r="O259" s="4"/>
      <c r="P259" s="7"/>
      <c r="Q259" s="4"/>
      <c r="R259" s="7"/>
      <c r="S259"/>
      <c r="T259"/>
      <c r="U259"/>
      <c r="V259"/>
      <c r="W259"/>
      <c r="X259"/>
      <c r="Y259"/>
      <c r="Z259"/>
      <c r="AA259"/>
    </row>
    <row r="260" spans="1:27" s="19" customFormat="1" x14ac:dyDescent="0.2">
      <c r="A260" s="5"/>
      <c r="B260" s="18"/>
      <c r="C260" s="7"/>
      <c r="D260" s="4"/>
      <c r="E260" s="4"/>
      <c r="F260" s="20"/>
      <c r="G260" s="4"/>
      <c r="H260" s="7"/>
      <c r="I260" s="4"/>
      <c r="J260" s="7"/>
      <c r="K260" s="8"/>
      <c r="L260" s="7"/>
      <c r="M260" s="4"/>
      <c r="N260" s="7"/>
      <c r="O260" s="4"/>
      <c r="P260" s="7"/>
      <c r="Q260" s="4"/>
      <c r="R260" s="7"/>
      <c r="S260"/>
      <c r="T260"/>
      <c r="U260"/>
      <c r="V260"/>
      <c r="W260"/>
      <c r="X260"/>
      <c r="Y260"/>
      <c r="Z260"/>
      <c r="AA260"/>
    </row>
    <row r="261" spans="1:27" s="19" customFormat="1" x14ac:dyDescent="0.2">
      <c r="A261" s="5"/>
      <c r="B261" s="18"/>
      <c r="C261" s="7"/>
      <c r="D261" s="4"/>
      <c r="E261" s="4"/>
      <c r="F261" s="20"/>
      <c r="G261" s="4"/>
      <c r="H261" s="7"/>
      <c r="I261" s="4"/>
      <c r="J261" s="7"/>
      <c r="K261" s="8"/>
      <c r="L261" s="7"/>
      <c r="M261" s="4"/>
      <c r="N261" s="7"/>
      <c r="O261" s="4"/>
      <c r="P261" s="7"/>
      <c r="Q261" s="4"/>
      <c r="R261" s="7"/>
      <c r="S261"/>
      <c r="T261"/>
      <c r="U261"/>
      <c r="V261"/>
      <c r="W261"/>
      <c r="X261"/>
      <c r="Y261"/>
      <c r="Z261"/>
      <c r="AA261"/>
    </row>
    <row r="262" spans="1:27" s="19" customFormat="1" x14ac:dyDescent="0.2">
      <c r="A262" s="5"/>
      <c r="B262" s="18"/>
      <c r="C262" s="7"/>
      <c r="D262" s="4"/>
      <c r="E262" s="4"/>
      <c r="F262" s="20"/>
      <c r="G262" s="4"/>
      <c r="H262" s="7"/>
      <c r="I262" s="4"/>
      <c r="J262" s="7"/>
      <c r="K262" s="8"/>
      <c r="L262" s="7"/>
      <c r="M262" s="4"/>
      <c r="N262" s="7"/>
      <c r="O262" s="4"/>
      <c r="P262" s="7"/>
      <c r="Q262" s="4"/>
      <c r="R262" s="7"/>
      <c r="S262"/>
      <c r="T262"/>
      <c r="U262"/>
      <c r="V262"/>
      <c r="W262"/>
      <c r="X262"/>
      <c r="Y262"/>
      <c r="Z262"/>
      <c r="AA262"/>
    </row>
    <row r="263" spans="1:27" s="19" customFormat="1" x14ac:dyDescent="0.2">
      <c r="A263" s="5"/>
      <c r="B263" s="18"/>
      <c r="C263" s="7"/>
      <c r="D263" s="4"/>
      <c r="E263" s="4"/>
      <c r="F263" s="20"/>
      <c r="G263" s="4"/>
      <c r="H263" s="7"/>
      <c r="I263" s="4"/>
      <c r="J263" s="7"/>
      <c r="K263" s="8"/>
      <c r="L263" s="7"/>
      <c r="M263" s="4"/>
      <c r="N263" s="7"/>
      <c r="O263" s="4"/>
      <c r="P263" s="7"/>
      <c r="Q263" s="4"/>
      <c r="R263" s="7"/>
      <c r="S263"/>
      <c r="T263"/>
      <c r="U263"/>
      <c r="V263"/>
      <c r="W263"/>
      <c r="X263"/>
      <c r="Y263"/>
      <c r="Z263"/>
      <c r="AA263"/>
    </row>
    <row r="264" spans="1:27" s="19" customFormat="1" x14ac:dyDescent="0.2">
      <c r="A264" s="5"/>
      <c r="B264" s="18"/>
      <c r="C264" s="7"/>
      <c r="D264" s="4"/>
      <c r="E264" s="4"/>
      <c r="F264" s="20"/>
      <c r="G264" s="4"/>
      <c r="H264" s="7"/>
      <c r="I264" s="4"/>
      <c r="J264" s="7"/>
      <c r="K264" s="8"/>
      <c r="L264" s="7"/>
      <c r="M264" s="4"/>
      <c r="N264" s="7"/>
      <c r="O264" s="4"/>
      <c r="P264" s="7"/>
      <c r="Q264" s="4"/>
      <c r="R264" s="7"/>
      <c r="S264"/>
      <c r="T264"/>
      <c r="U264"/>
      <c r="V264"/>
      <c r="W264"/>
      <c r="X264"/>
      <c r="Y264"/>
      <c r="Z264"/>
      <c r="AA264"/>
    </row>
    <row r="265" spans="1:27" s="19" customFormat="1" x14ac:dyDescent="0.2">
      <c r="A265" s="5"/>
      <c r="B265" s="18"/>
      <c r="C265" s="7"/>
      <c r="D265" s="4"/>
      <c r="E265" s="4"/>
      <c r="F265" s="20"/>
      <c r="G265" s="4"/>
      <c r="H265" s="7"/>
      <c r="I265" s="4"/>
      <c r="J265" s="7"/>
      <c r="K265" s="8"/>
      <c r="L265" s="7"/>
      <c r="M265" s="4"/>
      <c r="N265" s="7"/>
      <c r="O265" s="4"/>
      <c r="P265" s="7"/>
      <c r="Q265" s="4"/>
      <c r="R265" s="7"/>
      <c r="S265"/>
      <c r="T265"/>
      <c r="U265"/>
      <c r="V265"/>
      <c r="W265"/>
      <c r="X265"/>
      <c r="Y265"/>
      <c r="Z265"/>
      <c r="AA265"/>
    </row>
    <row r="266" spans="1:27" s="19" customFormat="1" x14ac:dyDescent="0.2">
      <c r="A266" s="5"/>
      <c r="B266" s="18"/>
      <c r="C266" s="7"/>
      <c r="D266" s="4"/>
      <c r="E266" s="4"/>
      <c r="F266" s="20"/>
      <c r="G266" s="4"/>
      <c r="H266" s="7"/>
      <c r="I266" s="4"/>
      <c r="J266" s="7"/>
      <c r="K266" s="8"/>
      <c r="L266" s="7"/>
      <c r="M266" s="4"/>
      <c r="N266" s="7"/>
      <c r="O266" s="4"/>
      <c r="P266" s="7"/>
      <c r="Q266" s="4"/>
      <c r="R266" s="7"/>
      <c r="S266"/>
      <c r="T266"/>
      <c r="U266"/>
      <c r="V266"/>
      <c r="W266"/>
      <c r="X266"/>
      <c r="Y266"/>
      <c r="Z266"/>
      <c r="AA266"/>
    </row>
    <row r="267" spans="1:27" s="19" customFormat="1" x14ac:dyDescent="0.2">
      <c r="A267" s="5"/>
      <c r="B267" s="18"/>
      <c r="C267" s="7"/>
      <c r="D267" s="4"/>
      <c r="E267" s="4"/>
      <c r="F267" s="20"/>
      <c r="G267" s="4"/>
      <c r="H267" s="7"/>
      <c r="I267" s="4"/>
      <c r="J267" s="7"/>
      <c r="K267" s="8"/>
      <c r="L267" s="7"/>
      <c r="M267" s="4"/>
      <c r="N267" s="7"/>
      <c r="O267" s="4"/>
      <c r="P267" s="7"/>
      <c r="Q267" s="4"/>
      <c r="R267" s="7"/>
      <c r="S267"/>
      <c r="T267"/>
      <c r="U267"/>
      <c r="V267"/>
      <c r="W267"/>
      <c r="X267"/>
      <c r="Y267"/>
      <c r="Z267"/>
      <c r="AA267"/>
    </row>
    <row r="268" spans="1:27" s="19" customFormat="1" x14ac:dyDescent="0.2">
      <c r="A268" s="5"/>
      <c r="B268" s="18"/>
      <c r="C268" s="7"/>
      <c r="D268" s="4"/>
      <c r="E268" s="4"/>
      <c r="F268" s="20"/>
      <c r="G268" s="4"/>
      <c r="H268" s="7"/>
      <c r="I268" s="4"/>
      <c r="J268" s="7"/>
      <c r="K268" s="8"/>
      <c r="L268" s="7"/>
      <c r="M268" s="4"/>
      <c r="N268" s="7"/>
      <c r="O268" s="4"/>
      <c r="P268" s="7"/>
      <c r="Q268" s="4"/>
      <c r="R268" s="7"/>
      <c r="S268"/>
      <c r="T268"/>
      <c r="U268"/>
      <c r="V268"/>
      <c r="W268"/>
      <c r="X268"/>
      <c r="Y268"/>
      <c r="Z268"/>
      <c r="AA268"/>
    </row>
    <row r="269" spans="1:27" s="19" customFormat="1" x14ac:dyDescent="0.2">
      <c r="A269" s="5"/>
      <c r="B269" s="18"/>
      <c r="C269" s="7"/>
      <c r="D269" s="4"/>
      <c r="E269" s="4"/>
      <c r="F269" s="20"/>
      <c r="G269" s="4"/>
      <c r="H269" s="7"/>
      <c r="I269" s="4"/>
      <c r="J269" s="7"/>
      <c r="K269" s="8"/>
      <c r="L269" s="7"/>
      <c r="M269" s="4"/>
      <c r="N269" s="7"/>
      <c r="O269" s="4"/>
      <c r="P269" s="7"/>
      <c r="Q269" s="4"/>
      <c r="R269" s="7"/>
      <c r="S269"/>
      <c r="T269"/>
      <c r="U269"/>
      <c r="V269"/>
      <c r="W269"/>
      <c r="X269"/>
      <c r="Y269"/>
      <c r="Z269"/>
      <c r="AA269"/>
    </row>
    <row r="270" spans="1:27" s="19" customFormat="1" x14ac:dyDescent="0.2">
      <c r="A270" s="5"/>
      <c r="B270" s="18"/>
      <c r="C270" s="7"/>
      <c r="D270" s="4"/>
      <c r="E270" s="4"/>
      <c r="F270" s="20"/>
      <c r="G270" s="4"/>
      <c r="H270" s="7"/>
      <c r="I270" s="4"/>
      <c r="J270" s="7"/>
      <c r="K270" s="8"/>
      <c r="L270" s="7"/>
      <c r="M270" s="4"/>
      <c r="N270" s="7"/>
      <c r="O270" s="4"/>
      <c r="P270" s="7"/>
      <c r="Q270" s="4"/>
      <c r="R270" s="7"/>
      <c r="S270"/>
      <c r="T270"/>
      <c r="U270"/>
      <c r="V270"/>
      <c r="W270"/>
      <c r="X270"/>
      <c r="Y270"/>
      <c r="Z270"/>
      <c r="AA270"/>
    </row>
    <row r="271" spans="1:27" s="19" customFormat="1" x14ac:dyDescent="0.2">
      <c r="A271" s="5"/>
      <c r="B271" s="18"/>
      <c r="C271" s="7"/>
      <c r="D271" s="4"/>
      <c r="E271" s="4"/>
      <c r="F271" s="20"/>
      <c r="G271" s="4"/>
      <c r="H271" s="7"/>
      <c r="I271" s="4"/>
      <c r="J271" s="7"/>
      <c r="K271" s="8"/>
      <c r="L271" s="7"/>
      <c r="M271" s="4"/>
      <c r="N271" s="7"/>
      <c r="O271" s="4"/>
      <c r="P271" s="7"/>
      <c r="Q271" s="4"/>
      <c r="R271" s="7"/>
      <c r="S271"/>
      <c r="T271"/>
      <c r="U271"/>
      <c r="V271"/>
      <c r="W271"/>
      <c r="X271"/>
      <c r="Y271"/>
      <c r="Z271"/>
      <c r="AA271"/>
    </row>
    <row r="272" spans="1:27" s="19" customFormat="1" x14ac:dyDescent="0.2">
      <c r="A272" s="5"/>
      <c r="B272" s="18"/>
      <c r="C272" s="7"/>
      <c r="D272" s="4"/>
      <c r="E272" s="4"/>
      <c r="F272" s="20"/>
      <c r="G272" s="4"/>
      <c r="H272" s="7"/>
      <c r="I272" s="4"/>
      <c r="J272" s="7"/>
      <c r="K272" s="8"/>
      <c r="L272" s="7"/>
      <c r="M272" s="4"/>
      <c r="N272" s="7"/>
      <c r="O272" s="4"/>
      <c r="P272" s="7"/>
      <c r="Q272" s="4"/>
      <c r="R272" s="7"/>
      <c r="S272"/>
      <c r="T272"/>
      <c r="U272"/>
      <c r="V272"/>
      <c r="W272"/>
      <c r="X272"/>
      <c r="Y272"/>
      <c r="Z272"/>
      <c r="AA272"/>
    </row>
    <row r="273" spans="1:27" s="19" customFormat="1" x14ac:dyDescent="0.2">
      <c r="A273" s="5"/>
      <c r="B273" s="18"/>
      <c r="C273" s="7"/>
      <c r="D273" s="4"/>
      <c r="E273" s="4"/>
      <c r="F273" s="20"/>
      <c r="G273" s="4"/>
      <c r="H273" s="7"/>
      <c r="I273" s="4"/>
      <c r="J273" s="7"/>
      <c r="K273" s="8"/>
      <c r="L273" s="7"/>
      <c r="M273" s="4"/>
      <c r="N273" s="7"/>
      <c r="O273" s="4"/>
      <c r="P273" s="7"/>
      <c r="Q273" s="4"/>
      <c r="R273" s="7"/>
      <c r="S273"/>
      <c r="T273"/>
      <c r="U273"/>
      <c r="V273"/>
      <c r="W273"/>
      <c r="X273"/>
      <c r="Y273"/>
      <c r="Z273"/>
      <c r="AA273"/>
    </row>
    <row r="274" spans="1:27" s="19" customFormat="1" x14ac:dyDescent="0.2">
      <c r="A274" s="5"/>
      <c r="B274" s="18"/>
      <c r="C274" s="7"/>
      <c r="D274" s="4"/>
      <c r="E274" s="4"/>
      <c r="F274" s="20"/>
      <c r="G274" s="4"/>
      <c r="H274" s="7"/>
      <c r="I274" s="4"/>
      <c r="J274" s="7"/>
      <c r="K274" s="8"/>
      <c r="L274" s="7"/>
      <c r="M274" s="4"/>
      <c r="N274" s="7"/>
      <c r="O274" s="4"/>
      <c r="P274" s="7"/>
      <c r="Q274" s="4"/>
      <c r="R274" s="7"/>
      <c r="S274"/>
      <c r="T274"/>
      <c r="U274"/>
      <c r="V274"/>
      <c r="W274"/>
      <c r="X274"/>
      <c r="Y274"/>
      <c r="Z274"/>
      <c r="AA274"/>
    </row>
    <row r="275" spans="1:27" s="19" customFormat="1" x14ac:dyDescent="0.2">
      <c r="A275" s="5"/>
      <c r="B275" s="18"/>
      <c r="C275" s="7"/>
      <c r="D275" s="4"/>
      <c r="E275" s="4"/>
      <c r="F275" s="20"/>
      <c r="G275" s="4"/>
      <c r="H275" s="7"/>
      <c r="I275" s="4"/>
      <c r="J275" s="7"/>
      <c r="K275" s="8"/>
      <c r="L275" s="7"/>
      <c r="M275" s="4"/>
      <c r="N275" s="7"/>
      <c r="O275" s="4"/>
      <c r="P275" s="7"/>
      <c r="Q275" s="4"/>
      <c r="R275" s="7"/>
      <c r="S275"/>
      <c r="T275"/>
      <c r="U275"/>
      <c r="V275"/>
      <c r="W275"/>
      <c r="X275"/>
      <c r="Y275"/>
      <c r="Z275"/>
      <c r="AA275"/>
    </row>
    <row r="276" spans="1:27" s="19" customFormat="1" x14ac:dyDescent="0.2">
      <c r="A276" s="5"/>
      <c r="B276" s="18"/>
      <c r="C276" s="7"/>
      <c r="D276" s="4"/>
      <c r="E276" s="4"/>
      <c r="F276" s="20"/>
      <c r="G276" s="4"/>
      <c r="H276" s="7"/>
      <c r="I276" s="4"/>
      <c r="J276" s="7"/>
      <c r="K276" s="8"/>
      <c r="L276" s="7"/>
      <c r="M276" s="4"/>
      <c r="N276" s="7"/>
      <c r="O276" s="4"/>
      <c r="P276" s="7"/>
      <c r="Q276" s="4"/>
      <c r="R276" s="7"/>
      <c r="S276"/>
      <c r="T276"/>
      <c r="U276"/>
      <c r="V276"/>
      <c r="W276"/>
      <c r="X276"/>
      <c r="Y276"/>
      <c r="Z276"/>
      <c r="AA276"/>
    </row>
    <row r="277" spans="1:27" s="19" customFormat="1" x14ac:dyDescent="0.2">
      <c r="A277" s="5"/>
      <c r="B277" s="18"/>
      <c r="C277" s="7"/>
      <c r="D277" s="4"/>
      <c r="E277" s="4"/>
      <c r="F277" s="20"/>
      <c r="G277" s="4"/>
      <c r="H277" s="7"/>
      <c r="I277" s="4"/>
      <c r="J277" s="7"/>
      <c r="K277" s="8"/>
      <c r="L277" s="7"/>
      <c r="M277" s="4"/>
      <c r="N277" s="7"/>
      <c r="O277" s="4"/>
      <c r="P277" s="7"/>
      <c r="Q277" s="4"/>
      <c r="R277" s="7"/>
      <c r="S277"/>
      <c r="T277"/>
      <c r="U277"/>
      <c r="V277"/>
      <c r="W277"/>
      <c r="X277"/>
      <c r="Y277"/>
      <c r="Z277"/>
      <c r="AA277"/>
    </row>
    <row r="278" spans="1:27" s="19" customFormat="1" x14ac:dyDescent="0.2">
      <c r="A278" s="5"/>
      <c r="B278" s="18"/>
      <c r="C278" s="7"/>
      <c r="D278" s="4"/>
      <c r="E278" s="4"/>
      <c r="F278" s="20"/>
      <c r="G278" s="4"/>
      <c r="H278" s="7"/>
      <c r="I278" s="4"/>
      <c r="J278" s="7"/>
      <c r="K278" s="8"/>
      <c r="L278" s="7"/>
      <c r="M278" s="4"/>
      <c r="N278" s="7"/>
      <c r="O278" s="4"/>
      <c r="P278" s="7"/>
      <c r="Q278" s="4"/>
      <c r="R278" s="7"/>
      <c r="S278"/>
      <c r="T278"/>
      <c r="U278"/>
      <c r="V278"/>
      <c r="W278"/>
      <c r="X278"/>
      <c r="Y278"/>
      <c r="Z278"/>
      <c r="AA278"/>
    </row>
    <row r="279" spans="1:27" s="19" customFormat="1" x14ac:dyDescent="0.2">
      <c r="A279" s="5"/>
      <c r="B279" s="18"/>
      <c r="C279" s="7"/>
      <c r="D279" s="4"/>
      <c r="E279" s="4"/>
      <c r="F279" s="20"/>
      <c r="G279" s="4"/>
      <c r="H279" s="7"/>
      <c r="I279" s="4"/>
      <c r="J279" s="7"/>
      <c r="K279" s="8"/>
      <c r="L279" s="7"/>
      <c r="M279" s="4"/>
      <c r="N279" s="7"/>
      <c r="O279" s="4"/>
      <c r="P279" s="7"/>
      <c r="Q279" s="4"/>
      <c r="R279" s="7"/>
      <c r="S279"/>
      <c r="T279"/>
      <c r="U279"/>
      <c r="V279"/>
      <c r="W279"/>
      <c r="X279"/>
      <c r="Y279"/>
      <c r="Z279"/>
      <c r="AA279"/>
    </row>
    <row r="280" spans="1:27" s="19" customFormat="1" x14ac:dyDescent="0.2">
      <c r="A280" s="5"/>
      <c r="B280" s="18"/>
      <c r="C280" s="7"/>
      <c r="D280" s="4"/>
      <c r="E280" s="4"/>
      <c r="F280" s="20"/>
      <c r="G280" s="4"/>
      <c r="H280" s="7"/>
      <c r="I280" s="4"/>
      <c r="J280" s="7"/>
      <c r="K280" s="8"/>
      <c r="L280" s="7"/>
      <c r="M280" s="4"/>
      <c r="N280" s="7"/>
      <c r="O280" s="4"/>
      <c r="P280" s="7"/>
      <c r="Q280" s="4"/>
      <c r="R280" s="7"/>
      <c r="S280"/>
      <c r="T280"/>
      <c r="U280"/>
      <c r="V280"/>
      <c r="W280"/>
      <c r="X280"/>
      <c r="Y280"/>
      <c r="Z280"/>
      <c r="AA280"/>
    </row>
    <row r="281" spans="1:27" s="19" customFormat="1" x14ac:dyDescent="0.2">
      <c r="A281" s="5"/>
      <c r="B281" s="18"/>
      <c r="C281" s="7"/>
      <c r="D281" s="4"/>
      <c r="E281" s="4"/>
      <c r="F281" s="20"/>
      <c r="G281" s="4"/>
      <c r="H281" s="7"/>
      <c r="I281" s="4"/>
      <c r="J281" s="7"/>
      <c r="K281" s="8"/>
      <c r="L281" s="7"/>
      <c r="M281" s="4"/>
      <c r="N281" s="7"/>
      <c r="O281" s="4"/>
      <c r="P281" s="7"/>
      <c r="Q281" s="4"/>
      <c r="R281" s="7"/>
      <c r="S281"/>
      <c r="T281"/>
      <c r="U281"/>
      <c r="V281"/>
      <c r="W281"/>
      <c r="X281"/>
      <c r="Y281"/>
      <c r="Z281"/>
      <c r="AA281"/>
    </row>
    <row r="282" spans="1:27" s="19" customFormat="1" x14ac:dyDescent="0.2">
      <c r="A282" s="5"/>
      <c r="B282" s="18"/>
      <c r="C282" s="7"/>
      <c r="D282" s="4"/>
      <c r="E282" s="4"/>
      <c r="F282" s="20"/>
      <c r="G282" s="4"/>
      <c r="H282" s="7"/>
      <c r="I282" s="4"/>
      <c r="J282" s="7"/>
      <c r="K282" s="8"/>
      <c r="L282" s="7"/>
      <c r="M282" s="4"/>
      <c r="N282" s="7"/>
      <c r="O282" s="4"/>
      <c r="P282" s="7"/>
      <c r="Q282" s="4"/>
      <c r="R282" s="7"/>
      <c r="S282"/>
      <c r="T282"/>
      <c r="U282"/>
      <c r="V282"/>
      <c r="W282"/>
      <c r="X282"/>
      <c r="Y282"/>
      <c r="Z282"/>
      <c r="AA282"/>
    </row>
    <row r="283" spans="1:27" s="19" customFormat="1" x14ac:dyDescent="0.2">
      <c r="A283" s="5"/>
      <c r="B283" s="18"/>
      <c r="C283" s="7"/>
      <c r="D283" s="4"/>
      <c r="E283" s="4"/>
      <c r="F283" s="20"/>
      <c r="G283" s="4"/>
      <c r="H283" s="7"/>
      <c r="I283" s="4"/>
      <c r="J283" s="7"/>
      <c r="K283" s="8"/>
      <c r="L283" s="7"/>
      <c r="M283" s="4"/>
      <c r="N283" s="7"/>
      <c r="O283" s="4"/>
      <c r="P283" s="7"/>
      <c r="Q283" s="4"/>
      <c r="R283" s="7"/>
      <c r="S283"/>
      <c r="T283"/>
      <c r="U283"/>
      <c r="V283"/>
      <c r="W283"/>
      <c r="X283"/>
      <c r="Y283"/>
      <c r="Z283"/>
      <c r="AA283"/>
    </row>
    <row r="284" spans="1:27" s="19" customFormat="1" x14ac:dyDescent="0.2">
      <c r="A284" s="5"/>
      <c r="B284" s="18"/>
      <c r="C284" s="7"/>
      <c r="D284" s="4"/>
      <c r="E284" s="4"/>
      <c r="F284" s="20"/>
      <c r="G284" s="4"/>
      <c r="H284" s="7"/>
      <c r="I284" s="4"/>
      <c r="J284" s="7"/>
      <c r="K284" s="8"/>
      <c r="L284" s="7"/>
      <c r="M284" s="4"/>
      <c r="N284" s="7"/>
      <c r="O284" s="4"/>
      <c r="P284" s="7"/>
      <c r="Q284" s="4"/>
      <c r="R284" s="7"/>
      <c r="S284"/>
      <c r="T284"/>
      <c r="U284"/>
      <c r="V284"/>
      <c r="W284"/>
      <c r="X284"/>
      <c r="Y284"/>
      <c r="Z284"/>
      <c r="AA284"/>
    </row>
    <row r="285" spans="1:27" s="19" customFormat="1" x14ac:dyDescent="0.2">
      <c r="A285" s="5"/>
      <c r="B285" s="18"/>
      <c r="C285" s="7"/>
      <c r="D285" s="4"/>
      <c r="E285" s="4"/>
      <c r="F285" s="20"/>
      <c r="G285" s="4"/>
      <c r="H285" s="7"/>
      <c r="I285" s="4"/>
      <c r="J285" s="7"/>
      <c r="K285" s="8"/>
      <c r="L285" s="7"/>
      <c r="M285" s="4"/>
      <c r="N285" s="7"/>
      <c r="O285" s="4"/>
      <c r="P285" s="7"/>
      <c r="Q285" s="4"/>
      <c r="R285" s="7"/>
      <c r="S285"/>
      <c r="T285"/>
      <c r="U285"/>
      <c r="V285"/>
      <c r="W285"/>
      <c r="X285"/>
      <c r="Y285"/>
      <c r="Z285"/>
      <c r="AA285"/>
    </row>
    <row r="286" spans="1:27" s="19" customFormat="1" x14ac:dyDescent="0.2">
      <c r="A286" s="5"/>
      <c r="B286" s="18"/>
      <c r="C286" s="7"/>
      <c r="D286" s="4"/>
      <c r="E286" s="4"/>
      <c r="F286" s="20"/>
      <c r="G286" s="4"/>
      <c r="H286" s="7"/>
      <c r="I286" s="4"/>
      <c r="J286" s="7"/>
      <c r="K286" s="8"/>
      <c r="L286" s="7"/>
      <c r="M286" s="4"/>
      <c r="N286" s="7"/>
      <c r="O286" s="4"/>
      <c r="P286" s="7"/>
      <c r="Q286" s="4"/>
      <c r="R286" s="7"/>
      <c r="S286"/>
      <c r="T286"/>
      <c r="U286"/>
      <c r="V286"/>
      <c r="W286"/>
      <c r="X286"/>
      <c r="Y286"/>
      <c r="Z286"/>
      <c r="AA286"/>
    </row>
    <row r="287" spans="1:27" s="19" customFormat="1" x14ac:dyDescent="0.2">
      <c r="A287" s="5"/>
      <c r="B287" s="18"/>
      <c r="C287" s="7"/>
      <c r="D287" s="4"/>
      <c r="E287" s="4"/>
      <c r="F287" s="20"/>
      <c r="G287" s="4"/>
      <c r="H287" s="7"/>
      <c r="I287" s="4"/>
      <c r="J287" s="7"/>
      <c r="K287" s="8"/>
      <c r="L287" s="7"/>
      <c r="M287" s="4"/>
      <c r="N287" s="7"/>
      <c r="O287" s="4"/>
      <c r="P287" s="7"/>
      <c r="Q287" s="4"/>
      <c r="R287" s="7"/>
      <c r="S287"/>
      <c r="T287"/>
      <c r="U287"/>
      <c r="V287"/>
      <c r="W287"/>
      <c r="X287"/>
      <c r="Y287"/>
      <c r="Z287"/>
      <c r="AA287"/>
    </row>
    <row r="288" spans="1:27" s="19" customFormat="1" x14ac:dyDescent="0.2">
      <c r="A288" s="5"/>
      <c r="B288" s="18"/>
      <c r="C288" s="7"/>
      <c r="D288" s="4"/>
      <c r="E288" s="4"/>
      <c r="F288" s="20"/>
      <c r="G288" s="4"/>
      <c r="H288" s="7"/>
      <c r="I288" s="4"/>
      <c r="J288" s="7"/>
      <c r="K288" s="8"/>
      <c r="L288" s="7"/>
      <c r="M288" s="4"/>
      <c r="N288" s="7"/>
      <c r="O288" s="4"/>
      <c r="P288" s="7"/>
      <c r="Q288" s="4"/>
      <c r="R288" s="7"/>
      <c r="S288"/>
      <c r="T288"/>
      <c r="U288"/>
      <c r="V288"/>
      <c r="W288"/>
      <c r="X288"/>
      <c r="Y288"/>
      <c r="Z288"/>
      <c r="AA288"/>
    </row>
    <row r="289" spans="1:27" s="19" customFormat="1" x14ac:dyDescent="0.2">
      <c r="A289" s="5"/>
      <c r="B289" s="18"/>
      <c r="C289" s="7"/>
      <c r="D289" s="4"/>
      <c r="E289" s="4"/>
      <c r="F289" s="20"/>
      <c r="G289" s="4"/>
      <c r="H289" s="7"/>
      <c r="I289" s="4"/>
      <c r="J289" s="7"/>
      <c r="K289" s="8"/>
      <c r="L289" s="7"/>
      <c r="M289" s="4"/>
      <c r="N289" s="7"/>
      <c r="O289" s="4"/>
      <c r="P289" s="7"/>
      <c r="Q289" s="4"/>
      <c r="R289" s="7"/>
      <c r="S289"/>
      <c r="T289"/>
      <c r="U289"/>
      <c r="V289"/>
      <c r="W289"/>
      <c r="X289"/>
      <c r="Y289"/>
      <c r="Z289"/>
      <c r="AA289"/>
    </row>
    <row r="290" spans="1:27" s="19" customFormat="1" x14ac:dyDescent="0.2">
      <c r="A290" s="5"/>
      <c r="B290" s="18"/>
      <c r="C290" s="7"/>
      <c r="D290" s="4"/>
      <c r="E290" s="4"/>
      <c r="F290" s="20"/>
      <c r="G290" s="4"/>
      <c r="H290" s="7"/>
      <c r="I290" s="4"/>
      <c r="J290" s="7"/>
      <c r="K290" s="8"/>
      <c r="L290" s="7"/>
      <c r="M290" s="4"/>
      <c r="N290" s="7"/>
      <c r="O290" s="4"/>
      <c r="P290" s="7"/>
      <c r="Q290" s="4"/>
      <c r="R290" s="7"/>
      <c r="S290"/>
      <c r="T290"/>
      <c r="U290"/>
      <c r="V290"/>
      <c r="W290"/>
      <c r="X290"/>
      <c r="Y290"/>
      <c r="Z290"/>
      <c r="AA290"/>
    </row>
    <row r="291" spans="1:27" s="19" customFormat="1" x14ac:dyDescent="0.2">
      <c r="A291" s="5"/>
      <c r="B291" s="18"/>
      <c r="C291" s="7"/>
      <c r="D291" s="4"/>
      <c r="E291" s="4"/>
      <c r="F291" s="20"/>
      <c r="G291" s="4"/>
      <c r="H291" s="7"/>
      <c r="I291" s="4"/>
      <c r="J291" s="7"/>
      <c r="K291" s="8"/>
      <c r="L291" s="7"/>
      <c r="M291" s="4"/>
      <c r="N291" s="7"/>
      <c r="O291" s="4"/>
      <c r="P291" s="7"/>
      <c r="Q291" s="4"/>
      <c r="R291" s="7"/>
      <c r="S291"/>
      <c r="T291"/>
      <c r="U291"/>
      <c r="V291"/>
      <c r="W291"/>
      <c r="X291"/>
      <c r="Y291"/>
      <c r="Z291"/>
      <c r="AA291"/>
    </row>
    <row r="292" spans="1:27" s="19" customFormat="1" x14ac:dyDescent="0.2">
      <c r="A292" s="5"/>
      <c r="B292" s="18"/>
      <c r="C292" s="7"/>
      <c r="D292" s="4"/>
      <c r="E292" s="4"/>
      <c r="F292" s="20"/>
      <c r="G292" s="4"/>
      <c r="H292" s="7"/>
      <c r="I292" s="4"/>
      <c r="J292" s="7"/>
      <c r="K292" s="8"/>
      <c r="L292" s="7"/>
      <c r="M292" s="4"/>
      <c r="N292" s="7"/>
      <c r="O292" s="4"/>
      <c r="P292" s="7"/>
      <c r="Q292" s="4"/>
      <c r="R292" s="7"/>
      <c r="S292"/>
      <c r="T292"/>
      <c r="U292"/>
      <c r="V292"/>
      <c r="W292"/>
      <c r="X292"/>
      <c r="Y292"/>
      <c r="Z292"/>
      <c r="AA292"/>
    </row>
    <row r="293" spans="1:27" s="19" customFormat="1" x14ac:dyDescent="0.2">
      <c r="A293" s="5"/>
      <c r="B293" s="18"/>
      <c r="C293" s="7"/>
      <c r="D293" s="4"/>
      <c r="E293" s="4"/>
      <c r="F293" s="20"/>
      <c r="G293" s="4"/>
      <c r="H293" s="7"/>
      <c r="I293" s="4"/>
      <c r="J293" s="7"/>
      <c r="K293" s="8"/>
      <c r="L293" s="7"/>
      <c r="M293" s="4"/>
      <c r="N293" s="7"/>
      <c r="O293" s="4"/>
      <c r="P293" s="7"/>
      <c r="Q293" s="4"/>
      <c r="R293" s="7"/>
      <c r="S293"/>
      <c r="T293"/>
      <c r="U293"/>
      <c r="V293"/>
      <c r="W293"/>
      <c r="X293"/>
      <c r="Y293"/>
      <c r="Z293"/>
      <c r="AA293"/>
    </row>
    <row r="294" spans="1:27" s="19" customFormat="1" x14ac:dyDescent="0.2">
      <c r="A294" s="5"/>
      <c r="B294" s="18"/>
      <c r="C294" s="7"/>
      <c r="D294" s="4"/>
      <c r="E294" s="4"/>
      <c r="F294" s="20"/>
      <c r="G294" s="4"/>
      <c r="H294" s="7"/>
      <c r="I294" s="4"/>
      <c r="J294" s="7"/>
      <c r="K294" s="8"/>
      <c r="L294" s="7"/>
      <c r="M294" s="4"/>
      <c r="N294" s="7"/>
      <c r="O294" s="4"/>
      <c r="P294" s="7"/>
      <c r="Q294" s="4"/>
      <c r="R294" s="7"/>
      <c r="S294"/>
      <c r="T294"/>
      <c r="U294"/>
      <c r="V294"/>
      <c r="W294"/>
      <c r="X294"/>
      <c r="Y294"/>
      <c r="Z294"/>
      <c r="AA294"/>
    </row>
    <row r="295" spans="1:27" s="19" customFormat="1" x14ac:dyDescent="0.2">
      <c r="A295" s="5"/>
      <c r="B295" s="18"/>
      <c r="C295" s="7"/>
      <c r="D295" s="4"/>
      <c r="E295" s="4"/>
      <c r="F295" s="20"/>
      <c r="G295" s="4"/>
      <c r="H295" s="7"/>
      <c r="I295" s="4"/>
      <c r="J295" s="7"/>
      <c r="K295" s="8"/>
      <c r="L295" s="7"/>
      <c r="M295" s="4"/>
      <c r="N295" s="7"/>
      <c r="O295" s="4"/>
      <c r="P295" s="7"/>
      <c r="Q295" s="4"/>
      <c r="R295" s="7"/>
      <c r="S295"/>
      <c r="T295"/>
      <c r="U295"/>
      <c r="V295"/>
      <c r="W295"/>
      <c r="X295"/>
      <c r="Y295"/>
      <c r="Z295"/>
      <c r="AA295"/>
    </row>
    <row r="296" spans="1:27" s="19" customFormat="1" x14ac:dyDescent="0.2">
      <c r="A296" s="5"/>
      <c r="B296" s="18"/>
      <c r="C296" s="7"/>
      <c r="D296" s="4"/>
      <c r="E296" s="4"/>
      <c r="F296" s="20"/>
      <c r="G296" s="4"/>
      <c r="H296" s="7"/>
      <c r="I296" s="4"/>
      <c r="J296" s="7"/>
      <c r="K296" s="8"/>
      <c r="L296" s="7"/>
      <c r="M296" s="4"/>
      <c r="N296" s="7"/>
      <c r="O296" s="4"/>
      <c r="P296" s="7"/>
      <c r="Q296" s="4"/>
      <c r="R296" s="7"/>
      <c r="S296"/>
      <c r="T296"/>
      <c r="U296"/>
      <c r="V296"/>
      <c r="W296"/>
      <c r="X296"/>
      <c r="Y296"/>
      <c r="Z296"/>
      <c r="AA296"/>
    </row>
    <row r="297" spans="1:27" s="19" customFormat="1" x14ac:dyDescent="0.2">
      <c r="A297" s="5"/>
      <c r="B297" s="18"/>
      <c r="C297" s="7"/>
      <c r="D297" s="4"/>
      <c r="E297" s="4"/>
      <c r="F297" s="20"/>
      <c r="G297" s="4"/>
      <c r="H297" s="7"/>
      <c r="I297" s="4"/>
      <c r="J297" s="7"/>
      <c r="K297" s="8"/>
      <c r="L297" s="7"/>
      <c r="M297" s="4"/>
      <c r="N297" s="7"/>
      <c r="O297" s="4"/>
      <c r="P297" s="7"/>
      <c r="Q297" s="4"/>
      <c r="R297" s="7"/>
      <c r="S297"/>
      <c r="T297"/>
      <c r="U297"/>
      <c r="V297"/>
      <c r="W297"/>
      <c r="X297"/>
      <c r="Y297"/>
      <c r="Z297"/>
      <c r="AA297"/>
    </row>
    <row r="298" spans="1:27" s="19" customFormat="1" x14ac:dyDescent="0.2">
      <c r="A298" s="5"/>
      <c r="B298" s="18"/>
      <c r="C298" s="7"/>
      <c r="D298" s="4"/>
      <c r="E298" s="4"/>
      <c r="F298" s="20"/>
      <c r="G298" s="4"/>
      <c r="H298" s="7"/>
      <c r="I298" s="4"/>
      <c r="J298" s="7"/>
      <c r="K298" s="8"/>
      <c r="L298" s="7"/>
      <c r="M298" s="4"/>
      <c r="N298" s="7"/>
      <c r="O298" s="4"/>
      <c r="P298" s="7"/>
      <c r="Q298" s="4"/>
      <c r="R298" s="7"/>
      <c r="S298"/>
      <c r="T298"/>
      <c r="U298"/>
      <c r="V298"/>
      <c r="W298"/>
      <c r="X298"/>
      <c r="Y298"/>
      <c r="Z298"/>
      <c r="AA298"/>
    </row>
    <row r="299" spans="1:27" s="19" customFormat="1" x14ac:dyDescent="0.2">
      <c r="A299" s="5"/>
      <c r="B299" s="18"/>
      <c r="C299" s="7"/>
      <c r="D299" s="4"/>
      <c r="E299" s="4"/>
      <c r="F299" s="20"/>
      <c r="G299" s="4"/>
      <c r="H299" s="7"/>
      <c r="I299" s="4"/>
      <c r="J299" s="7"/>
      <c r="K299" s="8"/>
      <c r="L299" s="7"/>
      <c r="M299" s="4"/>
      <c r="N299" s="7"/>
      <c r="O299" s="4"/>
      <c r="P299" s="7"/>
      <c r="Q299" s="4"/>
      <c r="R299" s="7"/>
      <c r="S299"/>
      <c r="T299"/>
      <c r="U299"/>
      <c r="V299"/>
      <c r="W299"/>
      <c r="X299"/>
      <c r="Y299"/>
      <c r="Z299"/>
      <c r="AA299"/>
    </row>
    <row r="300" spans="1:27" s="19" customFormat="1" x14ac:dyDescent="0.2">
      <c r="A300" s="5"/>
      <c r="B300" s="18"/>
      <c r="C300" s="7"/>
      <c r="D300" s="4"/>
      <c r="E300" s="4"/>
      <c r="F300" s="20"/>
      <c r="G300" s="4"/>
      <c r="H300" s="7"/>
      <c r="I300" s="4"/>
      <c r="J300" s="7"/>
      <c r="K300" s="8"/>
      <c r="L300" s="7"/>
      <c r="M300" s="4"/>
      <c r="N300" s="7"/>
      <c r="O300" s="4"/>
      <c r="P300" s="7"/>
      <c r="Q300" s="4"/>
      <c r="R300" s="7"/>
      <c r="S300"/>
      <c r="T300"/>
      <c r="U300"/>
      <c r="V300"/>
      <c r="W300"/>
      <c r="X300"/>
      <c r="Y300"/>
      <c r="Z300"/>
      <c r="AA300"/>
    </row>
    <row r="301" spans="1:27" s="19" customFormat="1" x14ac:dyDescent="0.2">
      <c r="A301" s="5"/>
      <c r="B301" s="18"/>
      <c r="C301" s="7"/>
      <c r="D301" s="4"/>
      <c r="E301" s="4"/>
      <c r="F301" s="20"/>
      <c r="G301" s="4"/>
      <c r="H301" s="7"/>
      <c r="I301" s="4"/>
      <c r="J301" s="7"/>
      <c r="K301" s="8"/>
      <c r="L301" s="7"/>
      <c r="M301" s="4"/>
      <c r="N301" s="7"/>
      <c r="O301" s="4"/>
      <c r="P301" s="7"/>
      <c r="Q301" s="4"/>
      <c r="R301" s="7"/>
      <c r="S301"/>
      <c r="T301"/>
      <c r="U301"/>
      <c r="V301"/>
      <c r="W301"/>
      <c r="X301"/>
      <c r="Y301"/>
      <c r="Z301"/>
      <c r="AA301"/>
    </row>
    <row r="302" spans="1:27" s="19" customFormat="1" x14ac:dyDescent="0.2">
      <c r="A302" s="5"/>
      <c r="B302" s="18"/>
      <c r="C302" s="7"/>
      <c r="D302" s="4"/>
      <c r="E302" s="4"/>
      <c r="F302" s="20"/>
      <c r="G302" s="4"/>
      <c r="H302" s="7"/>
      <c r="I302" s="4"/>
      <c r="J302" s="7"/>
      <c r="K302" s="8"/>
      <c r="L302" s="7"/>
      <c r="M302" s="4"/>
      <c r="N302" s="7"/>
      <c r="O302" s="4"/>
      <c r="P302" s="7"/>
      <c r="Q302" s="4"/>
      <c r="R302" s="7"/>
      <c r="S302"/>
      <c r="T302"/>
      <c r="U302"/>
      <c r="V302"/>
      <c r="W302"/>
      <c r="X302"/>
      <c r="Y302"/>
      <c r="Z302"/>
      <c r="AA302"/>
    </row>
    <row r="303" spans="1:27" s="19" customFormat="1" x14ac:dyDescent="0.2">
      <c r="A303" s="5"/>
      <c r="B303" s="18"/>
      <c r="C303" s="7"/>
      <c r="D303" s="4"/>
      <c r="E303" s="4"/>
      <c r="F303" s="20"/>
      <c r="G303" s="4"/>
      <c r="H303" s="7"/>
      <c r="I303" s="4"/>
      <c r="J303" s="7"/>
      <c r="K303" s="8"/>
      <c r="L303" s="7"/>
      <c r="M303" s="4"/>
      <c r="N303" s="7"/>
      <c r="O303" s="4"/>
      <c r="P303" s="7"/>
      <c r="Q303" s="4"/>
      <c r="R303" s="7"/>
      <c r="S303"/>
      <c r="T303"/>
      <c r="U303"/>
      <c r="V303"/>
      <c r="W303"/>
      <c r="X303"/>
      <c r="Y303"/>
      <c r="Z303"/>
      <c r="AA303"/>
    </row>
    <row r="304" spans="1:27" s="19" customFormat="1" x14ac:dyDescent="0.2">
      <c r="A304" s="5"/>
      <c r="B304" s="18"/>
      <c r="C304" s="7"/>
      <c r="D304" s="4"/>
      <c r="E304" s="4"/>
      <c r="F304" s="20"/>
      <c r="G304" s="4"/>
      <c r="H304" s="7"/>
      <c r="I304" s="4"/>
      <c r="J304" s="7"/>
      <c r="K304" s="8"/>
      <c r="L304" s="7"/>
      <c r="M304" s="4"/>
      <c r="N304" s="7"/>
      <c r="O304" s="4"/>
      <c r="P304" s="7"/>
      <c r="Q304" s="4"/>
      <c r="R304" s="7"/>
      <c r="S304"/>
      <c r="T304"/>
      <c r="U304"/>
      <c r="V304"/>
      <c r="W304"/>
      <c r="X304"/>
      <c r="Y304"/>
      <c r="Z304"/>
      <c r="AA304"/>
    </row>
    <row r="305" spans="1:27" s="19" customFormat="1" x14ac:dyDescent="0.2">
      <c r="A305" s="5"/>
      <c r="B305" s="18"/>
      <c r="C305" s="7"/>
      <c r="D305" s="4"/>
      <c r="E305" s="4"/>
      <c r="F305" s="20"/>
      <c r="G305" s="4"/>
      <c r="H305" s="7"/>
      <c r="I305" s="4"/>
      <c r="J305" s="7"/>
      <c r="K305" s="8"/>
      <c r="L305" s="7"/>
      <c r="M305" s="4"/>
      <c r="N305" s="7"/>
      <c r="O305" s="4"/>
      <c r="P305" s="7"/>
      <c r="Q305" s="4"/>
      <c r="R305" s="7"/>
      <c r="S305"/>
      <c r="T305"/>
      <c r="U305"/>
      <c r="V305"/>
      <c r="W305"/>
      <c r="X305"/>
      <c r="Y305"/>
      <c r="Z305"/>
      <c r="AA305"/>
    </row>
    <row r="306" spans="1:27" s="19" customFormat="1" x14ac:dyDescent="0.2">
      <c r="A306" s="5"/>
      <c r="B306" s="18"/>
      <c r="C306" s="7"/>
      <c r="D306" s="4"/>
      <c r="E306" s="4"/>
      <c r="F306" s="20"/>
      <c r="G306" s="4"/>
      <c r="H306" s="7"/>
      <c r="I306" s="4"/>
      <c r="J306" s="7"/>
      <c r="K306" s="8"/>
      <c r="L306" s="7"/>
      <c r="M306" s="4"/>
      <c r="N306" s="7"/>
      <c r="O306" s="4"/>
      <c r="P306" s="7"/>
      <c r="Q306" s="4"/>
      <c r="R306" s="7"/>
      <c r="S306"/>
      <c r="T306"/>
      <c r="U306"/>
      <c r="V306"/>
      <c r="W306"/>
      <c r="X306"/>
      <c r="Y306"/>
      <c r="Z306"/>
      <c r="AA306"/>
    </row>
    <row r="307" spans="1:27" s="19" customFormat="1" x14ac:dyDescent="0.2">
      <c r="A307" s="5"/>
      <c r="B307" s="18"/>
      <c r="C307" s="7"/>
      <c r="D307" s="4"/>
      <c r="E307" s="4"/>
      <c r="F307" s="20"/>
      <c r="G307" s="4"/>
      <c r="H307" s="7"/>
      <c r="I307" s="4"/>
      <c r="J307" s="7"/>
      <c r="K307" s="8"/>
      <c r="L307" s="7"/>
      <c r="M307" s="4"/>
      <c r="N307" s="7"/>
      <c r="O307" s="4"/>
      <c r="P307" s="7"/>
      <c r="Q307" s="4"/>
      <c r="R307" s="7"/>
      <c r="S307"/>
      <c r="T307"/>
      <c r="U307"/>
      <c r="V307"/>
      <c r="W307"/>
      <c r="X307"/>
      <c r="Y307"/>
      <c r="Z307"/>
      <c r="AA307"/>
    </row>
    <row r="308" spans="1:27" s="19" customFormat="1" x14ac:dyDescent="0.2">
      <c r="A308" s="5"/>
      <c r="B308" s="18"/>
      <c r="C308" s="7"/>
      <c r="D308" s="4"/>
      <c r="E308" s="4"/>
      <c r="F308" s="20"/>
      <c r="G308" s="4"/>
      <c r="H308" s="7"/>
      <c r="I308" s="4"/>
      <c r="J308" s="7"/>
      <c r="K308" s="8"/>
      <c r="L308" s="7"/>
      <c r="M308" s="4"/>
      <c r="N308" s="7"/>
      <c r="O308" s="4"/>
      <c r="P308" s="7"/>
      <c r="Q308" s="4"/>
      <c r="R308" s="7"/>
      <c r="S308"/>
      <c r="T308"/>
      <c r="U308"/>
      <c r="V308"/>
      <c r="W308"/>
      <c r="X308"/>
      <c r="Y308"/>
      <c r="Z308"/>
      <c r="AA308"/>
    </row>
    <row r="309" spans="1:27" s="19" customFormat="1" x14ac:dyDescent="0.2">
      <c r="A309" s="5"/>
      <c r="B309" s="18"/>
      <c r="C309" s="7"/>
      <c r="D309" s="4"/>
      <c r="E309" s="4"/>
      <c r="F309" s="20"/>
      <c r="G309" s="4"/>
      <c r="H309" s="7"/>
      <c r="I309" s="4"/>
      <c r="J309" s="7"/>
      <c r="K309" s="8"/>
      <c r="L309" s="7"/>
      <c r="M309" s="4"/>
      <c r="N309" s="7"/>
      <c r="O309" s="4"/>
      <c r="P309" s="7"/>
      <c r="Q309" s="4"/>
      <c r="R309" s="7"/>
      <c r="S309"/>
      <c r="T309"/>
      <c r="U309"/>
      <c r="V309"/>
      <c r="W309"/>
      <c r="X309"/>
      <c r="Y309"/>
      <c r="Z309"/>
      <c r="AA309"/>
    </row>
    <row r="310" spans="1:27" s="19" customFormat="1" x14ac:dyDescent="0.2">
      <c r="A310" s="5"/>
      <c r="B310" s="18"/>
      <c r="C310" s="7"/>
      <c r="D310" s="4"/>
      <c r="E310" s="4"/>
      <c r="F310" s="20"/>
      <c r="G310" s="4"/>
      <c r="H310" s="7"/>
      <c r="I310" s="4"/>
      <c r="J310" s="7"/>
      <c r="K310" s="8"/>
      <c r="L310" s="7"/>
      <c r="M310" s="4"/>
      <c r="N310" s="7"/>
      <c r="O310" s="4"/>
      <c r="P310" s="7"/>
      <c r="Q310" s="4"/>
      <c r="R310" s="7"/>
      <c r="S310"/>
      <c r="T310"/>
      <c r="U310"/>
      <c r="V310"/>
      <c r="W310"/>
      <c r="X310"/>
      <c r="Y310"/>
      <c r="Z310"/>
      <c r="AA310"/>
    </row>
    <row r="311" spans="1:27" s="19" customFormat="1" x14ac:dyDescent="0.2">
      <c r="A311" s="5"/>
      <c r="B311" s="18"/>
      <c r="C311" s="7"/>
      <c r="D311" s="4"/>
      <c r="E311" s="4"/>
      <c r="F311" s="20"/>
      <c r="G311" s="4"/>
      <c r="H311" s="7"/>
      <c r="I311" s="4"/>
      <c r="J311" s="7"/>
      <c r="K311" s="8"/>
      <c r="L311" s="7"/>
      <c r="M311" s="4"/>
      <c r="N311" s="7"/>
      <c r="O311" s="4"/>
      <c r="P311" s="7"/>
      <c r="Q311" s="4"/>
      <c r="R311" s="7"/>
      <c r="S311"/>
      <c r="T311"/>
      <c r="U311"/>
      <c r="V311"/>
      <c r="W311"/>
      <c r="X311"/>
      <c r="Y311"/>
      <c r="Z311"/>
      <c r="AA311"/>
    </row>
    <row r="312" spans="1:27" s="19" customFormat="1" x14ac:dyDescent="0.2">
      <c r="A312" s="5"/>
      <c r="B312" s="18"/>
      <c r="C312" s="7"/>
      <c r="D312" s="4"/>
      <c r="E312" s="4"/>
      <c r="F312" s="20"/>
      <c r="G312" s="4"/>
      <c r="H312" s="7"/>
      <c r="I312" s="4"/>
      <c r="J312" s="7"/>
      <c r="K312" s="8"/>
      <c r="L312" s="7"/>
      <c r="M312" s="4"/>
      <c r="N312" s="7"/>
      <c r="O312" s="4"/>
      <c r="P312" s="7"/>
      <c r="Q312" s="4"/>
      <c r="R312" s="7"/>
      <c r="S312"/>
      <c r="T312"/>
      <c r="U312"/>
      <c r="V312"/>
      <c r="W312"/>
      <c r="X312"/>
      <c r="Y312"/>
      <c r="Z312"/>
      <c r="AA312"/>
    </row>
    <row r="313" spans="1:27" s="19" customFormat="1" x14ac:dyDescent="0.2">
      <c r="A313" s="5"/>
      <c r="B313" s="18"/>
      <c r="C313" s="7"/>
      <c r="D313" s="4"/>
      <c r="E313" s="4"/>
      <c r="F313" s="20"/>
      <c r="G313" s="4"/>
      <c r="H313" s="7"/>
      <c r="I313" s="4"/>
      <c r="J313" s="7"/>
      <c r="K313" s="8"/>
      <c r="L313" s="7"/>
      <c r="M313" s="4"/>
      <c r="N313" s="7"/>
      <c r="O313" s="4"/>
      <c r="P313" s="7"/>
      <c r="Q313" s="4"/>
      <c r="R313" s="7"/>
      <c r="S313"/>
      <c r="T313"/>
      <c r="U313"/>
      <c r="V313"/>
      <c r="W313"/>
      <c r="X313"/>
      <c r="Y313"/>
      <c r="Z313"/>
      <c r="AA313"/>
    </row>
    <row r="314" spans="1:27" s="19" customFormat="1" x14ac:dyDescent="0.2">
      <c r="A314" s="5"/>
      <c r="B314" s="18"/>
      <c r="C314" s="7"/>
      <c r="D314" s="4"/>
      <c r="E314" s="4"/>
      <c r="F314" s="20"/>
      <c r="G314" s="4"/>
      <c r="H314" s="7"/>
      <c r="I314" s="4"/>
      <c r="J314" s="7"/>
      <c r="K314" s="8"/>
      <c r="L314" s="7"/>
      <c r="M314" s="4"/>
      <c r="N314" s="7"/>
      <c r="O314" s="4"/>
      <c r="P314" s="7"/>
      <c r="Q314" s="4"/>
      <c r="R314" s="7"/>
      <c r="S314"/>
      <c r="T314"/>
      <c r="U314"/>
      <c r="V314"/>
      <c r="W314"/>
      <c r="X314"/>
      <c r="Y314"/>
      <c r="Z314"/>
      <c r="AA314"/>
    </row>
    <row r="315" spans="1:27" s="19" customFormat="1" x14ac:dyDescent="0.2">
      <c r="A315" s="5"/>
      <c r="B315" s="18"/>
      <c r="C315" s="7"/>
      <c r="D315" s="4"/>
      <c r="E315" s="4"/>
      <c r="F315" s="20"/>
      <c r="G315" s="4"/>
      <c r="H315" s="7"/>
      <c r="I315" s="4"/>
      <c r="J315" s="7"/>
      <c r="K315" s="8"/>
      <c r="L315" s="7"/>
      <c r="M315" s="4"/>
      <c r="N315" s="7"/>
      <c r="O315" s="4"/>
      <c r="P315" s="7"/>
      <c r="Q315" s="4"/>
      <c r="R315" s="7"/>
      <c r="S315"/>
      <c r="T315"/>
      <c r="U315"/>
      <c r="V315"/>
      <c r="W315"/>
      <c r="X315"/>
      <c r="Y315"/>
      <c r="Z315"/>
      <c r="AA315"/>
    </row>
    <row r="316" spans="1:27" s="19" customFormat="1" x14ac:dyDescent="0.2">
      <c r="A316" s="5"/>
      <c r="B316" s="18"/>
      <c r="C316" s="7"/>
      <c r="D316" s="4"/>
      <c r="E316" s="4"/>
      <c r="F316" s="20"/>
      <c r="G316" s="4"/>
      <c r="H316" s="7"/>
      <c r="I316" s="4"/>
      <c r="J316" s="7"/>
      <c r="K316" s="8"/>
      <c r="L316" s="7"/>
      <c r="M316" s="4"/>
      <c r="N316" s="7"/>
      <c r="O316" s="4"/>
      <c r="P316" s="7"/>
      <c r="Q316" s="4"/>
      <c r="R316" s="7"/>
      <c r="S316"/>
      <c r="T316"/>
      <c r="U316"/>
      <c r="V316"/>
      <c r="W316"/>
      <c r="X316"/>
      <c r="Y316"/>
      <c r="Z316"/>
      <c r="AA316"/>
    </row>
    <row r="317" spans="1:27" s="19" customFormat="1" x14ac:dyDescent="0.2">
      <c r="A317" s="5"/>
      <c r="B317" s="18"/>
      <c r="C317" s="7"/>
      <c r="D317" s="4"/>
      <c r="E317" s="4"/>
      <c r="F317" s="20"/>
      <c r="G317" s="4"/>
      <c r="H317" s="7"/>
      <c r="I317" s="4"/>
      <c r="J317" s="7"/>
      <c r="K317" s="8"/>
      <c r="L317" s="7"/>
      <c r="M317" s="4"/>
      <c r="N317" s="7"/>
      <c r="O317" s="4"/>
      <c r="P317" s="7"/>
      <c r="Q317" s="4"/>
      <c r="R317" s="7"/>
      <c r="S317"/>
      <c r="T317"/>
      <c r="U317"/>
      <c r="V317"/>
      <c r="W317"/>
      <c r="X317"/>
      <c r="Y317"/>
      <c r="Z317"/>
      <c r="AA317"/>
    </row>
    <row r="318" spans="1:27" s="19" customFormat="1" x14ac:dyDescent="0.2">
      <c r="A318" s="5"/>
      <c r="B318" s="18"/>
      <c r="C318" s="7"/>
      <c r="D318" s="4"/>
      <c r="E318" s="4"/>
      <c r="F318" s="20"/>
      <c r="G318" s="4"/>
      <c r="H318" s="7"/>
      <c r="I318" s="4"/>
      <c r="J318" s="7"/>
      <c r="K318" s="8"/>
      <c r="L318" s="7"/>
      <c r="M318" s="4"/>
      <c r="N318" s="7"/>
      <c r="O318" s="4"/>
      <c r="P318" s="7"/>
      <c r="Q318" s="4"/>
      <c r="R318" s="7"/>
      <c r="S318"/>
      <c r="T318"/>
      <c r="U318"/>
      <c r="V318"/>
      <c r="W318"/>
      <c r="X318"/>
      <c r="Y318"/>
      <c r="Z318"/>
      <c r="AA318"/>
    </row>
    <row r="319" spans="1:27" s="19" customFormat="1" x14ac:dyDescent="0.2">
      <c r="A319" s="5"/>
      <c r="B319" s="18"/>
      <c r="C319" s="7"/>
      <c r="D319" s="4"/>
      <c r="E319" s="4"/>
      <c r="F319" s="20"/>
      <c r="G319" s="4"/>
      <c r="H319" s="7"/>
      <c r="I319" s="4"/>
      <c r="J319" s="7"/>
      <c r="K319" s="8"/>
      <c r="L319" s="7"/>
      <c r="M319" s="4"/>
      <c r="N319" s="7"/>
      <c r="O319" s="4"/>
      <c r="P319" s="7"/>
      <c r="Q319" s="4"/>
      <c r="R319" s="7"/>
      <c r="S319"/>
      <c r="T319"/>
      <c r="U319"/>
      <c r="V319"/>
      <c r="W319"/>
      <c r="X319"/>
      <c r="Y319"/>
      <c r="Z319"/>
      <c r="AA319"/>
    </row>
    <row r="320" spans="1:27" s="19" customFormat="1" x14ac:dyDescent="0.2">
      <c r="A320" s="5"/>
      <c r="B320" s="18"/>
      <c r="C320" s="7"/>
      <c r="D320" s="4"/>
      <c r="E320" s="4"/>
      <c r="F320" s="20"/>
      <c r="G320" s="4"/>
      <c r="H320" s="7"/>
      <c r="I320" s="4"/>
      <c r="J320" s="7"/>
      <c r="K320" s="8"/>
      <c r="L320" s="7"/>
      <c r="M320" s="4"/>
      <c r="N320" s="7"/>
      <c r="O320" s="4"/>
      <c r="P320" s="7"/>
      <c r="Q320" s="4"/>
      <c r="R320" s="7"/>
      <c r="S320"/>
      <c r="T320"/>
      <c r="U320"/>
      <c r="V320"/>
      <c r="W320"/>
      <c r="X320"/>
      <c r="Y320"/>
      <c r="Z320"/>
      <c r="AA320"/>
    </row>
    <row r="321" spans="1:27" s="19" customFormat="1" x14ac:dyDescent="0.2">
      <c r="A321" s="5"/>
      <c r="B321" s="18"/>
      <c r="C321" s="7"/>
      <c r="D321" s="4"/>
      <c r="E321" s="4"/>
      <c r="F321" s="20"/>
      <c r="G321" s="4"/>
      <c r="H321" s="7"/>
      <c r="I321" s="4"/>
      <c r="J321" s="7"/>
      <c r="K321" s="8"/>
      <c r="L321" s="7"/>
      <c r="M321" s="4"/>
      <c r="N321" s="7"/>
      <c r="O321" s="4"/>
      <c r="P321" s="7"/>
      <c r="Q321" s="4"/>
      <c r="R321" s="7"/>
      <c r="S321"/>
      <c r="T321"/>
      <c r="U321"/>
      <c r="V321"/>
      <c r="W321"/>
      <c r="X321"/>
      <c r="Y321"/>
      <c r="Z321"/>
      <c r="AA321"/>
    </row>
    <row r="322" spans="1:27" s="19" customFormat="1" x14ac:dyDescent="0.2">
      <c r="A322" s="5"/>
      <c r="B322" s="18"/>
      <c r="C322" s="7"/>
      <c r="D322" s="4"/>
      <c r="E322" s="4"/>
      <c r="F322" s="20"/>
      <c r="G322" s="4"/>
      <c r="H322" s="7"/>
      <c r="I322" s="4"/>
      <c r="J322" s="7"/>
      <c r="K322" s="8"/>
      <c r="L322" s="7"/>
      <c r="M322" s="4"/>
      <c r="N322" s="7"/>
      <c r="O322" s="4"/>
      <c r="P322" s="7"/>
      <c r="Q322" s="4"/>
      <c r="R322" s="7"/>
      <c r="S322"/>
      <c r="T322"/>
      <c r="U322"/>
      <c r="V322"/>
      <c r="W322"/>
      <c r="X322"/>
      <c r="Y322"/>
      <c r="Z322"/>
      <c r="AA322"/>
    </row>
    <row r="323" spans="1:27" s="19" customFormat="1" x14ac:dyDescent="0.2">
      <c r="A323" s="5"/>
      <c r="B323" s="18"/>
      <c r="C323" s="7"/>
      <c r="D323" s="4"/>
      <c r="E323" s="4"/>
      <c r="F323" s="20"/>
      <c r="G323" s="4"/>
      <c r="H323" s="7"/>
      <c r="I323" s="4"/>
      <c r="J323" s="7"/>
      <c r="K323" s="8"/>
      <c r="L323" s="7"/>
      <c r="M323" s="4"/>
      <c r="N323" s="7"/>
      <c r="O323" s="4"/>
      <c r="P323" s="7"/>
      <c r="Q323" s="4"/>
      <c r="R323" s="7"/>
      <c r="S323"/>
      <c r="T323"/>
      <c r="U323"/>
      <c r="V323"/>
      <c r="W323"/>
      <c r="X323"/>
      <c r="Y323"/>
      <c r="Z323"/>
      <c r="AA323"/>
    </row>
    <row r="324" spans="1:27" s="19" customFormat="1" x14ac:dyDescent="0.2">
      <c r="A324" s="5"/>
      <c r="B324" s="18"/>
      <c r="C324" s="7"/>
      <c r="D324" s="4"/>
      <c r="E324" s="4"/>
      <c r="F324" s="20"/>
      <c r="G324" s="4"/>
      <c r="H324" s="7"/>
      <c r="I324" s="4"/>
      <c r="J324" s="7"/>
      <c r="K324" s="8"/>
      <c r="L324" s="7"/>
      <c r="M324" s="4"/>
      <c r="N324" s="7"/>
      <c r="O324" s="4"/>
      <c r="P324" s="7"/>
      <c r="Q324" s="4"/>
      <c r="R324" s="7"/>
      <c r="S324"/>
      <c r="T324"/>
      <c r="U324"/>
      <c r="V324"/>
      <c r="W324"/>
      <c r="X324"/>
      <c r="Y324"/>
      <c r="Z324"/>
      <c r="AA324"/>
    </row>
    <row r="325" spans="1:27" s="19" customFormat="1" x14ac:dyDescent="0.2">
      <c r="A325" s="5"/>
      <c r="B325" s="18"/>
      <c r="C325" s="7"/>
      <c r="D325" s="4"/>
      <c r="E325" s="4"/>
      <c r="F325" s="20"/>
      <c r="G325" s="4"/>
      <c r="H325" s="7"/>
      <c r="I325" s="4"/>
      <c r="J325" s="7"/>
      <c r="K325" s="8"/>
      <c r="L325" s="7"/>
      <c r="M325" s="4"/>
      <c r="N325" s="7"/>
      <c r="O325" s="4"/>
      <c r="P325" s="7"/>
      <c r="Q325" s="4"/>
      <c r="R325" s="7"/>
      <c r="S325"/>
      <c r="T325"/>
      <c r="U325"/>
      <c r="V325"/>
      <c r="W325"/>
      <c r="X325"/>
      <c r="Y325"/>
      <c r="Z325"/>
      <c r="AA325"/>
    </row>
    <row r="326" spans="1:27" s="19" customFormat="1" x14ac:dyDescent="0.2">
      <c r="A326" s="5"/>
      <c r="B326" s="18"/>
      <c r="C326" s="7"/>
      <c r="D326" s="4"/>
      <c r="E326" s="4"/>
      <c r="F326" s="20"/>
      <c r="G326" s="4"/>
      <c r="H326" s="7"/>
      <c r="I326" s="4"/>
      <c r="J326" s="7"/>
      <c r="K326" s="8"/>
      <c r="L326" s="7"/>
      <c r="M326" s="4"/>
      <c r="N326" s="7"/>
      <c r="O326" s="4"/>
      <c r="P326" s="7"/>
      <c r="Q326" s="4"/>
      <c r="R326" s="7"/>
      <c r="S326"/>
      <c r="T326"/>
      <c r="U326"/>
      <c r="V326"/>
      <c r="W326"/>
      <c r="X326"/>
      <c r="Y326"/>
      <c r="Z326"/>
      <c r="AA326"/>
    </row>
    <row r="327" spans="1:27" s="19" customFormat="1" x14ac:dyDescent="0.2">
      <c r="A327" s="5"/>
      <c r="B327" s="18"/>
      <c r="C327" s="7"/>
      <c r="D327" s="4"/>
      <c r="E327" s="4"/>
      <c r="F327" s="20"/>
      <c r="G327" s="4"/>
      <c r="H327" s="7"/>
      <c r="I327" s="4"/>
      <c r="J327" s="7"/>
      <c r="K327" s="8"/>
      <c r="L327" s="7"/>
      <c r="M327" s="4"/>
      <c r="N327" s="7"/>
      <c r="O327" s="4"/>
      <c r="P327" s="7"/>
      <c r="Q327" s="4"/>
      <c r="R327" s="7"/>
      <c r="S327"/>
      <c r="T327"/>
      <c r="U327"/>
      <c r="V327"/>
      <c r="W327"/>
      <c r="X327"/>
      <c r="Y327"/>
      <c r="Z327"/>
      <c r="AA327"/>
    </row>
    <row r="328" spans="1:27" s="19" customFormat="1" x14ac:dyDescent="0.2">
      <c r="A328" s="5"/>
      <c r="B328" s="18"/>
      <c r="C328" s="7"/>
      <c r="D328" s="4"/>
      <c r="E328" s="4"/>
      <c r="F328" s="20"/>
      <c r="G328" s="4"/>
      <c r="H328" s="7"/>
      <c r="I328" s="4"/>
      <c r="J328" s="7"/>
      <c r="K328" s="8"/>
      <c r="L328" s="7"/>
      <c r="M328" s="4"/>
      <c r="N328" s="7"/>
      <c r="O328" s="4"/>
      <c r="P328" s="7"/>
      <c r="Q328" s="4"/>
      <c r="R328" s="7"/>
      <c r="S328"/>
      <c r="T328"/>
      <c r="U328"/>
      <c r="V328"/>
      <c r="W328"/>
      <c r="X328"/>
      <c r="Y328"/>
      <c r="Z328"/>
      <c r="AA328"/>
    </row>
    <row r="329" spans="1:27" s="19" customFormat="1" x14ac:dyDescent="0.2">
      <c r="A329" s="5"/>
      <c r="B329" s="18"/>
      <c r="C329" s="7"/>
      <c r="D329" s="4"/>
      <c r="E329" s="4"/>
      <c r="F329" s="20"/>
      <c r="G329" s="4"/>
      <c r="H329" s="7"/>
      <c r="I329" s="4"/>
      <c r="J329" s="7"/>
      <c r="K329" s="8"/>
      <c r="L329" s="7"/>
      <c r="M329" s="4"/>
      <c r="N329" s="7"/>
      <c r="O329" s="4"/>
      <c r="P329" s="7"/>
      <c r="Q329" s="4"/>
      <c r="R329" s="7"/>
      <c r="S329"/>
      <c r="T329"/>
      <c r="U329"/>
      <c r="V329"/>
      <c r="W329"/>
      <c r="X329"/>
      <c r="Y329"/>
      <c r="Z329"/>
      <c r="AA329"/>
    </row>
    <row r="330" spans="1:27" s="19" customFormat="1" x14ac:dyDescent="0.2">
      <c r="A330" s="5"/>
      <c r="B330" s="18"/>
      <c r="C330" s="7"/>
      <c r="D330" s="4"/>
      <c r="E330" s="4"/>
      <c r="F330" s="20"/>
      <c r="G330" s="4"/>
      <c r="H330" s="7"/>
      <c r="I330" s="4"/>
      <c r="J330" s="7"/>
      <c r="K330" s="8"/>
      <c r="L330" s="7"/>
      <c r="M330" s="4"/>
      <c r="N330" s="7"/>
      <c r="O330" s="4"/>
      <c r="P330" s="7"/>
      <c r="Q330" s="4"/>
      <c r="R330" s="7"/>
      <c r="S330"/>
      <c r="T330"/>
      <c r="U330"/>
      <c r="V330"/>
      <c r="W330"/>
      <c r="X330"/>
      <c r="Y330"/>
      <c r="Z330"/>
      <c r="AA330"/>
    </row>
    <row r="331" spans="1:27" s="19" customFormat="1" x14ac:dyDescent="0.2">
      <c r="A331" s="5"/>
      <c r="B331" s="18"/>
      <c r="C331" s="7"/>
      <c r="D331" s="4"/>
      <c r="E331" s="4"/>
      <c r="F331" s="20"/>
      <c r="G331" s="4"/>
      <c r="H331" s="7"/>
      <c r="I331" s="4"/>
      <c r="J331" s="7"/>
      <c r="K331" s="8"/>
      <c r="L331" s="7"/>
      <c r="M331" s="4"/>
      <c r="N331" s="7"/>
      <c r="O331" s="4"/>
      <c r="P331" s="7"/>
      <c r="Q331" s="4"/>
      <c r="R331" s="7"/>
      <c r="S331"/>
      <c r="T331"/>
      <c r="U331"/>
      <c r="V331"/>
      <c r="W331"/>
      <c r="X331"/>
      <c r="Y331"/>
      <c r="Z331"/>
      <c r="AA331"/>
    </row>
    <row r="332" spans="1:27" s="19" customFormat="1" x14ac:dyDescent="0.2">
      <c r="A332" s="5"/>
      <c r="B332" s="18"/>
      <c r="C332" s="7"/>
      <c r="D332" s="4"/>
      <c r="E332" s="4"/>
      <c r="F332" s="20"/>
      <c r="G332" s="4"/>
      <c r="H332" s="7"/>
      <c r="I332" s="4"/>
      <c r="J332" s="7"/>
      <c r="K332" s="8"/>
      <c r="L332" s="7"/>
      <c r="M332" s="4"/>
      <c r="N332" s="7"/>
      <c r="O332" s="4"/>
      <c r="P332" s="7"/>
      <c r="Q332" s="4"/>
      <c r="R332" s="7"/>
      <c r="S332"/>
      <c r="T332"/>
      <c r="U332"/>
      <c r="V332"/>
      <c r="W332"/>
      <c r="X332"/>
      <c r="Y332"/>
      <c r="Z332"/>
      <c r="AA332"/>
    </row>
    <row r="333" spans="1:27" s="19" customFormat="1" x14ac:dyDescent="0.2">
      <c r="A333" s="5"/>
      <c r="B333" s="18"/>
      <c r="C333" s="7"/>
      <c r="D333" s="4"/>
      <c r="E333" s="4"/>
      <c r="F333" s="20"/>
      <c r="G333" s="4"/>
      <c r="H333" s="7"/>
      <c r="I333" s="4"/>
      <c r="J333" s="7"/>
      <c r="K333" s="8"/>
      <c r="L333" s="7"/>
      <c r="M333" s="4"/>
      <c r="N333" s="7"/>
      <c r="O333" s="4"/>
      <c r="P333" s="7"/>
      <c r="Q333" s="4"/>
      <c r="R333" s="7"/>
      <c r="S333"/>
      <c r="T333"/>
      <c r="U333"/>
      <c r="V333"/>
      <c r="W333"/>
      <c r="X333"/>
      <c r="Y333"/>
      <c r="Z333"/>
      <c r="AA333"/>
    </row>
    <row r="334" spans="1:27" s="19" customFormat="1" x14ac:dyDescent="0.2">
      <c r="A334" s="5"/>
      <c r="B334" s="18"/>
      <c r="C334" s="7"/>
      <c r="D334" s="4"/>
      <c r="E334" s="4"/>
      <c r="F334" s="20"/>
      <c r="G334" s="4"/>
      <c r="H334" s="7"/>
      <c r="I334" s="4"/>
      <c r="J334" s="7"/>
      <c r="K334" s="8"/>
      <c r="L334" s="7"/>
      <c r="M334" s="4"/>
      <c r="N334" s="7"/>
      <c r="O334" s="4"/>
      <c r="P334" s="7"/>
      <c r="Q334" s="4"/>
      <c r="R334" s="7"/>
      <c r="S334"/>
      <c r="T334"/>
      <c r="U334"/>
      <c r="V334"/>
      <c r="W334"/>
      <c r="X334"/>
      <c r="Y334"/>
      <c r="Z334"/>
      <c r="AA334"/>
    </row>
    <row r="335" spans="1:27" s="19" customFormat="1" x14ac:dyDescent="0.2">
      <c r="A335" s="5"/>
      <c r="B335" s="18"/>
      <c r="C335" s="7"/>
      <c r="D335" s="4"/>
      <c r="E335" s="4"/>
      <c r="F335" s="20"/>
      <c r="G335" s="4"/>
      <c r="H335" s="7"/>
      <c r="I335" s="4"/>
      <c r="J335" s="7"/>
      <c r="K335" s="8"/>
      <c r="L335" s="7"/>
      <c r="M335" s="4"/>
      <c r="N335" s="7"/>
      <c r="O335" s="4"/>
      <c r="P335" s="7"/>
      <c r="Q335" s="4"/>
      <c r="R335" s="7"/>
      <c r="S335"/>
      <c r="T335"/>
      <c r="U335"/>
      <c r="V335"/>
      <c r="W335"/>
      <c r="X335"/>
      <c r="Y335"/>
      <c r="Z335"/>
      <c r="AA335"/>
    </row>
    <row r="336" spans="1:27" s="19" customFormat="1" x14ac:dyDescent="0.2">
      <c r="A336" s="5"/>
      <c r="B336" s="18"/>
      <c r="C336" s="7"/>
      <c r="D336" s="4"/>
      <c r="E336" s="4"/>
      <c r="F336" s="20"/>
      <c r="G336" s="4"/>
      <c r="H336" s="7"/>
      <c r="I336" s="4"/>
      <c r="J336" s="7"/>
      <c r="K336" s="8"/>
      <c r="L336" s="7"/>
      <c r="M336" s="4"/>
      <c r="N336" s="7"/>
      <c r="O336" s="4"/>
      <c r="P336" s="7"/>
      <c r="Q336" s="4"/>
      <c r="R336" s="7"/>
      <c r="S336"/>
      <c r="T336"/>
      <c r="U336"/>
      <c r="V336"/>
      <c r="W336"/>
      <c r="X336"/>
      <c r="Y336"/>
      <c r="Z336"/>
      <c r="AA336"/>
    </row>
    <row r="337" spans="1:27" s="19" customFormat="1" x14ac:dyDescent="0.2">
      <c r="A337" s="5"/>
      <c r="B337" s="18"/>
      <c r="C337" s="7"/>
      <c r="D337" s="4"/>
      <c r="E337" s="4"/>
      <c r="F337" s="20"/>
      <c r="G337" s="4"/>
      <c r="H337" s="7"/>
      <c r="I337" s="4"/>
      <c r="J337" s="7"/>
      <c r="K337" s="8"/>
      <c r="L337" s="7"/>
      <c r="M337" s="4"/>
      <c r="N337" s="7"/>
      <c r="O337" s="4"/>
      <c r="P337" s="7"/>
      <c r="Q337" s="4"/>
      <c r="R337" s="7"/>
      <c r="S337"/>
      <c r="T337"/>
      <c r="U337"/>
      <c r="V337"/>
      <c r="W337"/>
      <c r="X337"/>
      <c r="Y337"/>
      <c r="Z337"/>
      <c r="AA337"/>
    </row>
    <row r="338" spans="1:27" s="19" customFormat="1" x14ac:dyDescent="0.2">
      <c r="A338" s="5"/>
      <c r="B338" s="18"/>
      <c r="C338" s="7"/>
      <c r="D338" s="4"/>
      <c r="E338" s="4"/>
      <c r="F338" s="20"/>
      <c r="G338" s="4"/>
      <c r="H338" s="7"/>
      <c r="I338" s="4"/>
      <c r="J338" s="7"/>
      <c r="K338" s="8"/>
      <c r="L338" s="7"/>
      <c r="M338" s="4"/>
      <c r="N338" s="7"/>
      <c r="O338" s="4"/>
      <c r="P338" s="7"/>
      <c r="Q338" s="4"/>
      <c r="R338" s="7"/>
      <c r="S338"/>
      <c r="T338"/>
      <c r="U338"/>
      <c r="V338"/>
      <c r="W338"/>
      <c r="X338"/>
      <c r="Y338"/>
      <c r="Z338"/>
      <c r="AA338"/>
    </row>
    <row r="339" spans="1:27" s="19" customFormat="1" x14ac:dyDescent="0.2">
      <c r="A339" s="5"/>
      <c r="B339" s="18"/>
      <c r="C339" s="7"/>
      <c r="D339" s="4"/>
      <c r="E339" s="4"/>
      <c r="F339" s="20"/>
      <c r="G339" s="4"/>
      <c r="H339" s="7"/>
      <c r="I339" s="4"/>
      <c r="J339" s="7"/>
      <c r="K339" s="8"/>
      <c r="L339" s="7"/>
      <c r="M339" s="4"/>
      <c r="N339" s="7"/>
      <c r="O339" s="4"/>
      <c r="P339" s="7"/>
      <c r="Q339" s="4"/>
      <c r="R339" s="7"/>
      <c r="S339"/>
      <c r="T339"/>
      <c r="U339"/>
      <c r="V339"/>
      <c r="W339"/>
      <c r="X339"/>
      <c r="Y339"/>
      <c r="Z339"/>
      <c r="AA339"/>
    </row>
    <row r="340" spans="1:27" s="19" customFormat="1" x14ac:dyDescent="0.2">
      <c r="A340" s="5"/>
      <c r="B340" s="18"/>
      <c r="C340" s="7"/>
      <c r="D340" s="4"/>
      <c r="E340" s="4"/>
      <c r="F340" s="20"/>
      <c r="G340" s="4"/>
      <c r="H340" s="7"/>
      <c r="I340" s="4"/>
      <c r="J340" s="7"/>
      <c r="K340" s="8"/>
      <c r="L340" s="7"/>
      <c r="M340" s="4"/>
      <c r="N340" s="7"/>
      <c r="O340" s="4"/>
      <c r="P340" s="7"/>
      <c r="Q340" s="4"/>
      <c r="R340" s="7"/>
      <c r="S340"/>
      <c r="T340"/>
      <c r="U340"/>
      <c r="V340"/>
      <c r="W340"/>
      <c r="X340"/>
      <c r="Y340"/>
      <c r="Z340"/>
      <c r="AA340"/>
    </row>
    <row r="341" spans="1:27" s="19" customFormat="1" x14ac:dyDescent="0.2">
      <c r="A341" s="5"/>
      <c r="B341" s="18"/>
      <c r="C341" s="7"/>
      <c r="D341" s="4"/>
      <c r="E341" s="4"/>
      <c r="F341" s="20"/>
      <c r="G341" s="4"/>
      <c r="H341" s="7"/>
      <c r="I341" s="4"/>
      <c r="J341" s="7"/>
      <c r="K341" s="8"/>
      <c r="L341" s="7"/>
      <c r="M341" s="4"/>
      <c r="N341" s="7"/>
      <c r="O341" s="4"/>
      <c r="P341" s="7"/>
      <c r="Q341" s="4"/>
      <c r="R341" s="7"/>
      <c r="S341"/>
      <c r="T341"/>
      <c r="U341"/>
      <c r="V341"/>
      <c r="W341"/>
      <c r="X341"/>
      <c r="Y341"/>
      <c r="Z341"/>
      <c r="AA341"/>
    </row>
    <row r="342" spans="1:27" s="19" customFormat="1" x14ac:dyDescent="0.2">
      <c r="A342" s="5"/>
      <c r="B342" s="18"/>
      <c r="C342" s="7"/>
      <c r="D342" s="4"/>
      <c r="E342" s="4"/>
      <c r="F342" s="20"/>
      <c r="G342" s="4"/>
      <c r="H342" s="7"/>
      <c r="I342" s="4"/>
      <c r="J342" s="7"/>
      <c r="K342" s="8"/>
      <c r="L342" s="7"/>
      <c r="M342" s="4"/>
      <c r="N342" s="7"/>
      <c r="O342" s="4"/>
      <c r="P342" s="7"/>
      <c r="Q342" s="4"/>
      <c r="R342" s="7"/>
      <c r="S342"/>
      <c r="T342"/>
      <c r="U342"/>
      <c r="V342"/>
      <c r="W342"/>
      <c r="X342"/>
      <c r="Y342"/>
      <c r="Z342"/>
      <c r="AA342"/>
    </row>
    <row r="343" spans="1:27" s="19" customFormat="1" x14ac:dyDescent="0.2">
      <c r="A343" s="5"/>
      <c r="B343" s="18"/>
      <c r="C343" s="7"/>
      <c r="D343" s="4"/>
      <c r="E343" s="4"/>
      <c r="F343" s="20"/>
      <c r="G343" s="4"/>
      <c r="H343" s="7"/>
      <c r="I343" s="4"/>
      <c r="J343" s="7"/>
      <c r="K343" s="8"/>
      <c r="L343" s="7"/>
      <c r="M343" s="4"/>
      <c r="N343" s="7"/>
      <c r="O343" s="4"/>
      <c r="P343" s="7"/>
      <c r="Q343" s="4"/>
      <c r="R343" s="7"/>
      <c r="S343"/>
      <c r="T343"/>
      <c r="U343"/>
      <c r="V343"/>
      <c r="W343"/>
      <c r="X343"/>
      <c r="Y343"/>
      <c r="Z343"/>
      <c r="AA343"/>
    </row>
    <row r="344" spans="1:27" s="19" customFormat="1" x14ac:dyDescent="0.2">
      <c r="A344" s="5"/>
      <c r="B344" s="18"/>
      <c r="C344" s="7"/>
      <c r="D344" s="4"/>
      <c r="E344" s="4"/>
      <c r="F344" s="20"/>
      <c r="G344" s="4"/>
      <c r="H344" s="7"/>
      <c r="I344" s="4"/>
      <c r="J344" s="7"/>
      <c r="K344" s="8"/>
      <c r="L344" s="7"/>
      <c r="M344" s="4"/>
      <c r="N344" s="7"/>
      <c r="O344" s="4"/>
      <c r="P344" s="7"/>
      <c r="Q344" s="4"/>
      <c r="R344" s="7"/>
      <c r="S344"/>
      <c r="T344"/>
      <c r="U344"/>
      <c r="V344"/>
      <c r="W344"/>
      <c r="X344"/>
      <c r="Y344"/>
      <c r="Z344"/>
      <c r="AA344"/>
    </row>
    <row r="345" spans="1:27" s="19" customFormat="1" x14ac:dyDescent="0.2">
      <c r="A345" s="5"/>
      <c r="B345" s="18"/>
      <c r="C345" s="7"/>
      <c r="D345" s="4"/>
      <c r="E345" s="4"/>
      <c r="F345" s="20"/>
      <c r="G345" s="4"/>
      <c r="H345" s="7"/>
      <c r="I345" s="4"/>
      <c r="J345" s="7"/>
      <c r="K345" s="8"/>
      <c r="L345" s="7"/>
      <c r="M345" s="4"/>
      <c r="N345" s="7"/>
      <c r="O345" s="4"/>
      <c r="P345" s="7"/>
      <c r="Q345" s="4"/>
      <c r="R345" s="7"/>
      <c r="S345"/>
      <c r="T345"/>
      <c r="U345"/>
      <c r="V345"/>
      <c r="W345"/>
      <c r="X345"/>
      <c r="Y345"/>
      <c r="Z345"/>
      <c r="AA345"/>
    </row>
    <row r="346" spans="1:27" s="19" customFormat="1" x14ac:dyDescent="0.2">
      <c r="A346" s="5"/>
      <c r="B346" s="18"/>
      <c r="C346" s="7"/>
      <c r="D346" s="4"/>
      <c r="E346" s="4"/>
      <c r="F346" s="20"/>
      <c r="G346" s="4"/>
      <c r="H346" s="7"/>
      <c r="I346" s="4"/>
      <c r="J346" s="7"/>
      <c r="K346" s="8"/>
      <c r="L346" s="7"/>
      <c r="M346" s="4"/>
      <c r="N346" s="7"/>
      <c r="O346" s="4"/>
      <c r="P346" s="7"/>
      <c r="Q346" s="4"/>
      <c r="R346" s="7"/>
      <c r="S346"/>
      <c r="T346"/>
      <c r="U346"/>
      <c r="V346"/>
      <c r="W346"/>
      <c r="X346"/>
      <c r="Y346"/>
      <c r="Z346"/>
      <c r="AA346"/>
    </row>
    <row r="347" spans="1:27" s="19" customFormat="1" x14ac:dyDescent="0.2">
      <c r="A347" s="5"/>
      <c r="B347" s="18"/>
      <c r="C347" s="7"/>
      <c r="D347" s="4"/>
      <c r="E347" s="4"/>
      <c r="F347" s="20"/>
      <c r="G347" s="4"/>
      <c r="H347" s="7"/>
      <c r="I347" s="4"/>
      <c r="J347" s="7"/>
      <c r="K347" s="8"/>
      <c r="L347" s="7"/>
      <c r="M347" s="4"/>
      <c r="N347" s="7"/>
      <c r="O347" s="4"/>
      <c r="P347" s="7"/>
      <c r="Q347" s="4"/>
      <c r="R347" s="7"/>
      <c r="S347"/>
      <c r="T347"/>
      <c r="U347"/>
      <c r="V347"/>
      <c r="W347"/>
      <c r="X347"/>
      <c r="Y347"/>
      <c r="Z347"/>
      <c r="AA347"/>
    </row>
    <row r="348" spans="1:27" s="19" customFormat="1" x14ac:dyDescent="0.2">
      <c r="A348" s="5"/>
      <c r="B348" s="18"/>
      <c r="C348" s="7"/>
      <c r="D348" s="4"/>
      <c r="E348" s="4"/>
      <c r="F348" s="20"/>
      <c r="G348" s="4"/>
      <c r="H348" s="7"/>
      <c r="I348" s="4"/>
      <c r="J348" s="7"/>
      <c r="K348" s="8"/>
      <c r="L348" s="7"/>
      <c r="M348" s="4"/>
      <c r="N348" s="7"/>
      <c r="O348" s="4"/>
      <c r="P348" s="7"/>
      <c r="Q348" s="4"/>
      <c r="R348" s="7"/>
      <c r="S348"/>
      <c r="T348"/>
      <c r="U348"/>
      <c r="V348"/>
      <c r="W348"/>
      <c r="X348"/>
      <c r="Y348"/>
      <c r="Z348"/>
      <c r="AA348"/>
    </row>
    <row r="349" spans="1:27" s="19" customFormat="1" x14ac:dyDescent="0.2">
      <c r="A349" s="5"/>
      <c r="B349" s="18"/>
      <c r="C349" s="7"/>
      <c r="D349" s="4"/>
      <c r="E349" s="4"/>
      <c r="F349" s="20"/>
      <c r="G349" s="4"/>
      <c r="H349" s="7"/>
      <c r="I349" s="4"/>
      <c r="J349" s="7"/>
      <c r="K349" s="8"/>
      <c r="L349" s="7"/>
      <c r="M349" s="4"/>
      <c r="N349" s="7"/>
      <c r="O349" s="4"/>
      <c r="P349" s="7"/>
      <c r="Q349" s="4"/>
      <c r="R349" s="7"/>
      <c r="S349"/>
      <c r="T349"/>
      <c r="U349"/>
      <c r="V349"/>
      <c r="W349"/>
      <c r="X349"/>
      <c r="Y349"/>
      <c r="Z349"/>
      <c r="AA349"/>
    </row>
    <row r="350" spans="1:27" s="19" customFormat="1" x14ac:dyDescent="0.2">
      <c r="A350" s="5"/>
      <c r="B350" s="18"/>
      <c r="C350" s="7"/>
      <c r="D350" s="4"/>
      <c r="E350" s="4"/>
      <c r="F350" s="20"/>
      <c r="G350" s="4"/>
      <c r="H350" s="7"/>
      <c r="I350" s="4"/>
      <c r="J350" s="7"/>
      <c r="K350" s="8"/>
      <c r="L350" s="7"/>
      <c r="M350" s="4"/>
      <c r="N350" s="7"/>
      <c r="O350" s="4"/>
      <c r="P350" s="7"/>
      <c r="Q350" s="4"/>
      <c r="R350" s="7"/>
      <c r="S350"/>
      <c r="T350"/>
      <c r="U350"/>
      <c r="V350"/>
      <c r="W350"/>
      <c r="X350"/>
      <c r="Y350"/>
      <c r="Z350"/>
      <c r="AA350"/>
    </row>
    <row r="351" spans="1:27" s="19" customFormat="1" x14ac:dyDescent="0.2">
      <c r="A351" s="5"/>
      <c r="B351" s="18"/>
      <c r="C351" s="7"/>
      <c r="D351" s="4"/>
      <c r="E351" s="4"/>
      <c r="F351" s="20"/>
      <c r="G351" s="4"/>
      <c r="H351" s="7"/>
      <c r="I351" s="4"/>
      <c r="J351" s="7"/>
      <c r="K351" s="8"/>
      <c r="L351" s="7"/>
      <c r="M351" s="4"/>
      <c r="N351" s="7"/>
      <c r="O351" s="4"/>
      <c r="P351" s="7"/>
      <c r="Q351" s="4"/>
      <c r="R351" s="7"/>
      <c r="S351"/>
      <c r="T351"/>
      <c r="U351"/>
      <c r="V351"/>
      <c r="W351"/>
      <c r="X351"/>
      <c r="Y351"/>
      <c r="Z351"/>
      <c r="AA351"/>
    </row>
    <row r="352" spans="1:27" s="19" customFormat="1" x14ac:dyDescent="0.2">
      <c r="A352" s="5"/>
      <c r="B352" s="18"/>
      <c r="C352" s="7"/>
      <c r="D352" s="4"/>
      <c r="E352" s="4"/>
      <c r="F352" s="20"/>
      <c r="G352" s="4"/>
      <c r="H352" s="7"/>
      <c r="I352" s="4"/>
      <c r="J352" s="7"/>
      <c r="K352" s="8"/>
      <c r="L352" s="7"/>
      <c r="M352" s="4"/>
      <c r="N352" s="7"/>
      <c r="O352" s="4"/>
      <c r="P352" s="7"/>
      <c r="Q352" s="4"/>
      <c r="R352" s="7"/>
      <c r="S352"/>
      <c r="T352"/>
      <c r="U352"/>
      <c r="V352"/>
      <c r="W352"/>
      <c r="X352"/>
      <c r="Y352"/>
      <c r="Z352"/>
      <c r="AA352"/>
    </row>
    <row r="353" spans="1:27" s="19" customFormat="1" x14ac:dyDescent="0.2">
      <c r="A353" s="5"/>
      <c r="B353" s="18"/>
      <c r="C353" s="7"/>
      <c r="D353" s="4"/>
      <c r="E353" s="4"/>
      <c r="F353" s="20"/>
      <c r="G353" s="4"/>
      <c r="H353" s="7"/>
      <c r="I353" s="4"/>
      <c r="J353" s="7"/>
      <c r="K353" s="8"/>
      <c r="L353" s="7"/>
      <c r="M353" s="4"/>
      <c r="N353" s="7"/>
      <c r="O353" s="4"/>
      <c r="P353" s="7"/>
      <c r="Q353" s="4"/>
      <c r="R353" s="7"/>
      <c r="S353"/>
      <c r="T353"/>
      <c r="U353"/>
      <c r="V353"/>
      <c r="W353"/>
      <c r="X353"/>
      <c r="Y353"/>
      <c r="Z353"/>
      <c r="AA353"/>
    </row>
    <row r="354" spans="1:27" s="19" customFormat="1" x14ac:dyDescent="0.2">
      <c r="A354" s="5"/>
      <c r="B354" s="18"/>
      <c r="C354" s="7"/>
      <c r="D354" s="4"/>
      <c r="E354" s="4"/>
      <c r="F354" s="20"/>
      <c r="G354" s="4"/>
      <c r="H354" s="7"/>
      <c r="I354" s="4"/>
      <c r="J354" s="7"/>
      <c r="K354" s="8"/>
      <c r="L354" s="7"/>
      <c r="M354" s="4"/>
      <c r="N354" s="7"/>
      <c r="O354" s="4"/>
      <c r="P354" s="7"/>
      <c r="Q354" s="4"/>
      <c r="R354" s="7"/>
      <c r="S354"/>
      <c r="T354"/>
      <c r="U354"/>
      <c r="V354"/>
      <c r="W354"/>
      <c r="X354"/>
      <c r="Y354"/>
      <c r="Z354"/>
      <c r="AA354"/>
    </row>
    <row r="355" spans="1:27" s="19" customFormat="1" x14ac:dyDescent="0.2">
      <c r="A355" s="5"/>
      <c r="B355" s="18"/>
      <c r="C355" s="7"/>
      <c r="D355" s="4"/>
      <c r="E355" s="4"/>
      <c r="F355" s="20"/>
      <c r="G355" s="4"/>
      <c r="H355" s="7"/>
      <c r="I355" s="4"/>
      <c r="J355" s="7"/>
      <c r="K355" s="8"/>
      <c r="L355" s="7"/>
      <c r="M355" s="4"/>
      <c r="N355" s="7"/>
      <c r="O355" s="4"/>
      <c r="P355" s="7"/>
      <c r="Q355" s="4"/>
      <c r="R355" s="7"/>
      <c r="S355"/>
      <c r="T355"/>
      <c r="U355"/>
      <c r="V355"/>
      <c r="W355"/>
      <c r="X355"/>
      <c r="Y355"/>
      <c r="Z355"/>
      <c r="AA355"/>
    </row>
    <row r="356" spans="1:27" s="19" customFormat="1" x14ac:dyDescent="0.2">
      <c r="A356" s="5"/>
      <c r="B356" s="18"/>
      <c r="C356" s="7"/>
      <c r="D356" s="4"/>
      <c r="E356" s="4"/>
      <c r="F356" s="20"/>
      <c r="G356" s="4"/>
      <c r="H356" s="7"/>
      <c r="I356" s="4"/>
      <c r="J356" s="7"/>
      <c r="K356" s="8"/>
      <c r="L356" s="7"/>
      <c r="M356" s="4"/>
      <c r="N356" s="7"/>
      <c r="O356" s="4"/>
      <c r="P356" s="7"/>
      <c r="Q356" s="4"/>
      <c r="R356" s="7"/>
      <c r="S356"/>
      <c r="T356"/>
      <c r="U356"/>
      <c r="V356"/>
      <c r="W356"/>
      <c r="X356"/>
      <c r="Y356"/>
      <c r="Z356"/>
      <c r="AA356"/>
    </row>
    <row r="357" spans="1:27" s="19" customFormat="1" x14ac:dyDescent="0.2">
      <c r="A357" s="5"/>
      <c r="B357" s="18"/>
      <c r="C357" s="7"/>
      <c r="D357" s="4"/>
      <c r="E357" s="4"/>
      <c r="F357" s="20"/>
      <c r="G357" s="4"/>
      <c r="H357" s="7"/>
      <c r="I357" s="4"/>
      <c r="J357" s="7"/>
      <c r="K357" s="8"/>
      <c r="L357" s="7"/>
      <c r="M357" s="4"/>
      <c r="N357" s="7"/>
      <c r="O357" s="4"/>
      <c r="P357" s="7"/>
      <c r="Q357" s="4"/>
      <c r="R357" s="7"/>
      <c r="S357"/>
      <c r="T357"/>
      <c r="U357"/>
      <c r="V357"/>
      <c r="W357"/>
      <c r="X357"/>
      <c r="Y357"/>
      <c r="Z357"/>
      <c r="AA357"/>
    </row>
    <row r="358" spans="1:27" s="19" customFormat="1" x14ac:dyDescent="0.2">
      <c r="A358" s="5"/>
      <c r="B358" s="18"/>
      <c r="C358" s="7"/>
      <c r="D358" s="4"/>
      <c r="E358" s="4"/>
      <c r="F358" s="20"/>
      <c r="G358" s="4"/>
      <c r="H358" s="7"/>
      <c r="I358" s="4"/>
      <c r="J358" s="7"/>
      <c r="K358" s="8"/>
      <c r="L358" s="7"/>
      <c r="M358" s="4"/>
      <c r="N358" s="7"/>
      <c r="O358" s="4"/>
      <c r="P358" s="7"/>
      <c r="Q358" s="4"/>
      <c r="R358" s="7"/>
      <c r="S358"/>
      <c r="T358"/>
      <c r="U358"/>
      <c r="V358"/>
      <c r="W358"/>
      <c r="X358"/>
      <c r="Y358"/>
      <c r="Z358"/>
      <c r="AA358"/>
    </row>
    <row r="359" spans="1:27" s="19" customFormat="1" x14ac:dyDescent="0.2">
      <c r="A359" s="5"/>
      <c r="B359" s="18"/>
      <c r="C359" s="7"/>
      <c r="D359" s="4"/>
      <c r="E359" s="4"/>
      <c r="F359" s="20"/>
      <c r="G359" s="4"/>
      <c r="H359" s="7"/>
      <c r="I359" s="4"/>
      <c r="J359" s="7"/>
      <c r="K359" s="8"/>
      <c r="L359" s="7"/>
      <c r="M359" s="4"/>
      <c r="N359" s="7"/>
      <c r="O359" s="4"/>
      <c r="P359" s="7"/>
      <c r="Q359" s="4"/>
      <c r="R359" s="7"/>
      <c r="S359"/>
      <c r="T359"/>
      <c r="U359"/>
      <c r="V359"/>
      <c r="W359"/>
      <c r="X359"/>
      <c r="Y359"/>
      <c r="Z359"/>
      <c r="AA359"/>
    </row>
    <row r="360" spans="1:27" s="19" customFormat="1" x14ac:dyDescent="0.2">
      <c r="A360" s="5"/>
      <c r="B360" s="18"/>
      <c r="C360" s="7"/>
      <c r="D360" s="4"/>
      <c r="E360" s="4"/>
      <c r="F360" s="20"/>
      <c r="G360" s="4"/>
      <c r="H360" s="7"/>
      <c r="I360" s="4"/>
      <c r="J360" s="7"/>
      <c r="K360" s="8"/>
      <c r="L360" s="7"/>
      <c r="M360" s="4"/>
      <c r="N360" s="7"/>
      <c r="O360" s="4"/>
      <c r="P360" s="7"/>
      <c r="Q360" s="4"/>
      <c r="R360" s="7"/>
      <c r="S360"/>
      <c r="T360"/>
      <c r="U360"/>
      <c r="V360"/>
      <c r="W360"/>
      <c r="X360"/>
      <c r="Y360"/>
      <c r="Z360"/>
      <c r="AA360"/>
    </row>
    <row r="361" spans="1:27" s="19" customFormat="1" x14ac:dyDescent="0.2">
      <c r="A361" s="5"/>
      <c r="B361" s="18"/>
      <c r="C361" s="7"/>
      <c r="D361" s="4"/>
      <c r="E361" s="4"/>
      <c r="F361" s="20"/>
      <c r="G361" s="4"/>
      <c r="H361" s="7"/>
      <c r="I361" s="4"/>
      <c r="J361" s="7"/>
      <c r="K361" s="8"/>
      <c r="L361" s="7"/>
      <c r="M361" s="4"/>
      <c r="N361" s="7"/>
      <c r="O361" s="4"/>
      <c r="P361" s="7"/>
      <c r="Q361" s="4"/>
      <c r="R361" s="7"/>
      <c r="S361"/>
      <c r="T361"/>
      <c r="U361"/>
      <c r="V361"/>
      <c r="W361"/>
      <c r="X361"/>
      <c r="Y361"/>
      <c r="Z361"/>
      <c r="AA361"/>
    </row>
    <row r="362" spans="1:27" s="19" customFormat="1" x14ac:dyDescent="0.2">
      <c r="A362" s="5"/>
      <c r="B362" s="18"/>
      <c r="C362" s="7"/>
      <c r="D362" s="4"/>
      <c r="E362" s="4"/>
      <c r="F362" s="20"/>
      <c r="G362" s="4"/>
      <c r="H362" s="7"/>
      <c r="I362" s="4"/>
      <c r="J362" s="7"/>
      <c r="K362" s="8"/>
      <c r="L362" s="7"/>
      <c r="M362" s="4"/>
      <c r="N362" s="7"/>
      <c r="O362" s="4"/>
      <c r="P362" s="7"/>
      <c r="Q362" s="4"/>
      <c r="R362" s="7"/>
      <c r="S362"/>
      <c r="T362"/>
      <c r="U362"/>
      <c r="V362"/>
      <c r="W362"/>
      <c r="X362"/>
      <c r="Y362"/>
      <c r="Z362"/>
      <c r="AA362"/>
    </row>
    <row r="363" spans="1:27" s="19" customFormat="1" x14ac:dyDescent="0.2">
      <c r="A363" s="5"/>
      <c r="B363" s="18"/>
      <c r="C363" s="7"/>
      <c r="D363" s="4"/>
      <c r="E363" s="4"/>
      <c r="F363" s="20"/>
      <c r="G363" s="4"/>
      <c r="H363" s="7"/>
      <c r="I363" s="4"/>
      <c r="J363" s="7"/>
      <c r="K363" s="8"/>
      <c r="L363" s="7"/>
      <c r="M363" s="4"/>
      <c r="N363" s="7"/>
      <c r="O363" s="4"/>
      <c r="P363" s="7"/>
      <c r="Q363" s="4"/>
      <c r="R363" s="7"/>
      <c r="S363"/>
      <c r="T363"/>
      <c r="U363"/>
      <c r="V363"/>
      <c r="W363"/>
      <c r="X363"/>
      <c r="Y363"/>
      <c r="Z363"/>
      <c r="AA363"/>
    </row>
    <row r="364" spans="1:27" s="19" customFormat="1" x14ac:dyDescent="0.2">
      <c r="A364" s="5"/>
      <c r="B364" s="18"/>
      <c r="C364" s="7"/>
      <c r="D364" s="4"/>
      <c r="E364" s="4"/>
      <c r="F364" s="20"/>
      <c r="G364" s="4"/>
      <c r="H364" s="7"/>
      <c r="I364" s="4"/>
      <c r="J364" s="7"/>
      <c r="K364" s="8"/>
      <c r="L364" s="7"/>
      <c r="M364" s="4"/>
      <c r="N364" s="7"/>
      <c r="O364" s="4"/>
      <c r="P364" s="7"/>
      <c r="Q364" s="4"/>
      <c r="R364" s="7"/>
      <c r="S364"/>
      <c r="T364"/>
      <c r="U364"/>
      <c r="V364"/>
      <c r="W364"/>
      <c r="X364"/>
      <c r="Y364"/>
      <c r="Z364"/>
      <c r="AA364"/>
    </row>
    <row r="365" spans="1:27" s="19" customFormat="1" x14ac:dyDescent="0.2">
      <c r="A365" s="5"/>
      <c r="B365" s="18"/>
      <c r="C365" s="7"/>
      <c r="D365" s="4"/>
      <c r="E365" s="4"/>
      <c r="F365" s="20"/>
      <c r="G365" s="4"/>
      <c r="H365" s="7"/>
      <c r="I365" s="4"/>
      <c r="J365" s="7"/>
      <c r="K365" s="8"/>
      <c r="L365" s="7"/>
      <c r="M365" s="4"/>
      <c r="N365" s="7"/>
      <c r="O365" s="4"/>
      <c r="P365" s="7"/>
      <c r="Q365" s="4"/>
      <c r="R365" s="7"/>
      <c r="S365"/>
      <c r="T365"/>
      <c r="U365"/>
      <c r="V365"/>
      <c r="W365"/>
      <c r="X365"/>
      <c r="Y365"/>
      <c r="Z365"/>
      <c r="AA365"/>
    </row>
    <row r="366" spans="1:27" s="19" customFormat="1" x14ac:dyDescent="0.2">
      <c r="A366" s="5"/>
      <c r="B366" s="18"/>
      <c r="C366" s="7"/>
      <c r="D366" s="4"/>
      <c r="E366" s="4"/>
      <c r="F366" s="20"/>
      <c r="G366" s="4"/>
      <c r="H366" s="7"/>
      <c r="I366" s="4"/>
      <c r="J366" s="7"/>
      <c r="K366" s="8"/>
      <c r="L366" s="7"/>
      <c r="M366" s="4"/>
      <c r="N366" s="7"/>
      <c r="O366" s="4"/>
      <c r="P366" s="7"/>
      <c r="Q366" s="4"/>
      <c r="R366" s="7"/>
      <c r="S366"/>
      <c r="T366"/>
      <c r="U366"/>
      <c r="V366"/>
      <c r="W366"/>
      <c r="X366"/>
      <c r="Y366"/>
      <c r="Z366"/>
      <c r="AA366"/>
    </row>
    <row r="367" spans="1:27" s="19" customFormat="1" x14ac:dyDescent="0.2">
      <c r="A367" s="5"/>
      <c r="B367" s="18"/>
      <c r="C367" s="7"/>
      <c r="D367" s="4"/>
      <c r="E367" s="4"/>
      <c r="F367" s="20"/>
      <c r="G367" s="4"/>
      <c r="H367" s="7"/>
      <c r="I367" s="4"/>
      <c r="J367" s="7"/>
      <c r="K367" s="8"/>
      <c r="L367" s="7"/>
      <c r="M367" s="4"/>
      <c r="N367" s="7"/>
      <c r="O367" s="4"/>
      <c r="P367" s="7"/>
      <c r="Q367" s="4"/>
      <c r="R367" s="7"/>
      <c r="S367"/>
      <c r="T367"/>
      <c r="U367"/>
      <c r="V367"/>
      <c r="W367"/>
      <c r="X367"/>
      <c r="Y367"/>
      <c r="Z367"/>
      <c r="AA367"/>
    </row>
    <row r="368" spans="1:27" s="19" customFormat="1" x14ac:dyDescent="0.2">
      <c r="A368" s="5"/>
      <c r="B368" s="18"/>
      <c r="C368" s="7"/>
      <c r="D368" s="4"/>
      <c r="E368" s="4"/>
      <c r="F368" s="20"/>
      <c r="G368" s="4"/>
      <c r="H368" s="7"/>
      <c r="I368" s="4"/>
      <c r="J368" s="7"/>
      <c r="K368" s="8"/>
      <c r="L368" s="7"/>
      <c r="M368" s="4"/>
      <c r="N368" s="7"/>
      <c r="O368" s="4"/>
      <c r="P368" s="7"/>
      <c r="Q368" s="4"/>
      <c r="R368" s="7"/>
      <c r="S368"/>
      <c r="T368"/>
      <c r="U368"/>
      <c r="V368"/>
      <c r="W368"/>
      <c r="X368"/>
      <c r="Y368"/>
      <c r="Z368"/>
      <c r="AA368"/>
    </row>
    <row r="369" spans="1:27" s="19" customFormat="1" x14ac:dyDescent="0.2">
      <c r="A369" s="5"/>
      <c r="B369" s="18"/>
      <c r="C369" s="7"/>
      <c r="D369" s="4"/>
      <c r="E369" s="4"/>
      <c r="F369" s="20"/>
      <c r="G369" s="4"/>
      <c r="H369" s="7"/>
      <c r="I369" s="4"/>
      <c r="J369" s="7"/>
      <c r="K369" s="8"/>
      <c r="L369" s="7"/>
      <c r="M369" s="4"/>
      <c r="N369" s="7"/>
      <c r="O369" s="4"/>
      <c r="P369" s="7"/>
      <c r="Q369" s="4"/>
      <c r="R369" s="7"/>
      <c r="S369"/>
      <c r="T369"/>
      <c r="U369"/>
      <c r="V369"/>
      <c r="W369"/>
      <c r="X369"/>
      <c r="Y369"/>
      <c r="Z369"/>
      <c r="AA369"/>
    </row>
    <row r="370" spans="1:27" s="19" customFormat="1" x14ac:dyDescent="0.2">
      <c r="A370" s="5"/>
      <c r="B370" s="18"/>
      <c r="C370" s="7"/>
      <c r="D370" s="4"/>
      <c r="E370" s="4"/>
      <c r="F370" s="20"/>
      <c r="G370" s="4"/>
      <c r="H370" s="7"/>
      <c r="I370" s="4"/>
      <c r="J370" s="7"/>
      <c r="K370" s="8"/>
      <c r="L370" s="7"/>
      <c r="M370" s="4"/>
      <c r="N370" s="7"/>
      <c r="O370" s="4"/>
      <c r="P370" s="7"/>
      <c r="Q370" s="4"/>
      <c r="R370" s="7"/>
      <c r="S370"/>
      <c r="T370"/>
      <c r="U370"/>
      <c r="V370"/>
      <c r="W370"/>
      <c r="X370"/>
      <c r="Y370"/>
      <c r="Z370"/>
      <c r="AA370"/>
    </row>
    <row r="371" spans="1:27" s="19" customFormat="1" x14ac:dyDescent="0.2">
      <c r="A371" s="5"/>
      <c r="B371" s="18"/>
      <c r="C371" s="7"/>
      <c r="D371" s="4"/>
      <c r="E371" s="4"/>
      <c r="F371" s="20"/>
      <c r="G371" s="4"/>
      <c r="H371" s="7"/>
      <c r="I371" s="4"/>
      <c r="J371" s="7"/>
      <c r="K371" s="8"/>
      <c r="L371" s="7"/>
      <c r="M371" s="4"/>
      <c r="N371" s="7"/>
      <c r="O371" s="4"/>
      <c r="P371" s="7"/>
      <c r="Q371" s="4"/>
      <c r="R371" s="7"/>
      <c r="S371"/>
      <c r="T371"/>
      <c r="U371"/>
      <c r="V371"/>
      <c r="W371"/>
      <c r="X371"/>
      <c r="Y371"/>
      <c r="Z371"/>
      <c r="AA371"/>
    </row>
    <row r="372" spans="1:27" s="19" customFormat="1" x14ac:dyDescent="0.2">
      <c r="A372" s="5"/>
      <c r="B372" s="18"/>
      <c r="C372" s="7"/>
      <c r="D372" s="4"/>
      <c r="E372" s="4"/>
      <c r="F372" s="20"/>
      <c r="G372" s="4"/>
      <c r="H372" s="7"/>
      <c r="I372" s="4"/>
      <c r="J372" s="7"/>
      <c r="K372" s="8"/>
      <c r="L372" s="7"/>
      <c r="M372" s="4"/>
      <c r="N372" s="7"/>
      <c r="O372" s="4"/>
      <c r="P372" s="7"/>
      <c r="Q372" s="4"/>
      <c r="R372" s="7"/>
      <c r="S372"/>
      <c r="T372"/>
      <c r="U372"/>
      <c r="V372"/>
      <c r="W372"/>
      <c r="X372"/>
      <c r="Y372"/>
      <c r="Z372"/>
      <c r="AA372"/>
    </row>
    <row r="373" spans="1:27" s="19" customFormat="1" x14ac:dyDescent="0.2">
      <c r="A373" s="5"/>
      <c r="B373" s="18"/>
      <c r="C373" s="7"/>
      <c r="D373" s="4"/>
      <c r="E373" s="4"/>
      <c r="F373" s="20"/>
      <c r="G373" s="4"/>
      <c r="H373" s="7"/>
      <c r="I373" s="4"/>
      <c r="J373" s="7"/>
      <c r="K373" s="8"/>
      <c r="L373" s="7"/>
      <c r="M373" s="4"/>
      <c r="N373" s="7"/>
      <c r="O373" s="4"/>
      <c r="P373" s="7"/>
      <c r="Q373" s="4"/>
      <c r="R373" s="7"/>
      <c r="S373"/>
      <c r="T373"/>
      <c r="U373"/>
      <c r="V373"/>
      <c r="W373"/>
      <c r="X373"/>
      <c r="Y373"/>
      <c r="Z373"/>
      <c r="AA373"/>
    </row>
    <row r="374" spans="1:27" s="19" customFormat="1" x14ac:dyDescent="0.2">
      <c r="A374" s="5"/>
      <c r="B374" s="18"/>
      <c r="C374" s="7"/>
      <c r="D374" s="4"/>
      <c r="E374" s="4"/>
      <c r="F374" s="20"/>
      <c r="G374" s="4"/>
      <c r="H374" s="7"/>
      <c r="I374" s="4"/>
      <c r="J374" s="7"/>
      <c r="K374" s="8"/>
      <c r="L374" s="7"/>
      <c r="M374" s="4"/>
      <c r="N374" s="7"/>
      <c r="O374" s="4"/>
      <c r="P374" s="7"/>
      <c r="Q374" s="4"/>
      <c r="R374" s="7"/>
      <c r="S374"/>
      <c r="T374"/>
      <c r="U374"/>
      <c r="V374"/>
      <c r="W374"/>
      <c r="X374"/>
      <c r="Y374"/>
      <c r="Z374"/>
      <c r="AA374"/>
    </row>
    <row r="375" spans="1:27" s="19" customFormat="1" x14ac:dyDescent="0.2">
      <c r="A375" s="5"/>
      <c r="B375" s="18"/>
      <c r="C375" s="7"/>
      <c r="D375" s="4"/>
      <c r="E375" s="4"/>
      <c r="F375" s="20"/>
      <c r="G375" s="4"/>
      <c r="H375" s="7"/>
      <c r="I375" s="4"/>
      <c r="J375" s="7"/>
      <c r="K375" s="8"/>
      <c r="L375" s="7"/>
      <c r="M375" s="4"/>
      <c r="N375" s="7"/>
      <c r="O375" s="4"/>
      <c r="P375" s="7"/>
      <c r="Q375" s="4"/>
      <c r="R375" s="7"/>
      <c r="S375"/>
      <c r="T375"/>
      <c r="U375"/>
      <c r="V375"/>
      <c r="W375"/>
      <c r="X375"/>
      <c r="Y375"/>
      <c r="Z375"/>
      <c r="AA375"/>
    </row>
    <row r="376" spans="1:27" s="19" customFormat="1" x14ac:dyDescent="0.2">
      <c r="A376" s="5"/>
      <c r="B376" s="18"/>
      <c r="C376" s="7"/>
      <c r="D376" s="4"/>
      <c r="E376" s="4"/>
      <c r="F376" s="20"/>
      <c r="G376" s="4"/>
      <c r="H376" s="7"/>
      <c r="I376" s="4"/>
      <c r="J376" s="7"/>
      <c r="K376" s="8"/>
      <c r="L376" s="7"/>
      <c r="M376" s="4"/>
      <c r="N376" s="7"/>
      <c r="O376" s="4"/>
      <c r="P376" s="7"/>
      <c r="Q376" s="4"/>
      <c r="R376" s="7"/>
      <c r="S376"/>
      <c r="T376"/>
      <c r="U376"/>
      <c r="V376"/>
      <c r="W376"/>
      <c r="X376"/>
      <c r="Y376"/>
      <c r="Z376"/>
      <c r="AA376"/>
    </row>
    <row r="377" spans="1:27" s="19" customFormat="1" x14ac:dyDescent="0.2">
      <c r="A377" s="5"/>
      <c r="B377" s="18"/>
      <c r="C377" s="7"/>
      <c r="D377" s="4"/>
      <c r="E377" s="4"/>
      <c r="F377" s="20"/>
      <c r="G377" s="4"/>
      <c r="H377" s="7"/>
      <c r="I377" s="4"/>
      <c r="J377" s="7"/>
      <c r="K377" s="8"/>
      <c r="L377" s="7"/>
      <c r="M377" s="4"/>
      <c r="N377" s="7"/>
      <c r="O377" s="4"/>
      <c r="P377" s="7"/>
      <c r="Q377" s="4"/>
      <c r="R377" s="7"/>
      <c r="S377"/>
      <c r="T377"/>
      <c r="U377"/>
      <c r="V377"/>
      <c r="W377"/>
      <c r="X377"/>
      <c r="Y377"/>
      <c r="Z377"/>
      <c r="AA377"/>
    </row>
    <row r="378" spans="1:27" s="19" customFormat="1" x14ac:dyDescent="0.2">
      <c r="A378" s="5"/>
      <c r="B378" s="18"/>
      <c r="C378" s="7"/>
      <c r="D378" s="4"/>
      <c r="E378" s="4"/>
      <c r="F378" s="20"/>
      <c r="G378" s="4"/>
      <c r="H378" s="7"/>
      <c r="I378" s="4"/>
      <c r="J378" s="7"/>
      <c r="K378" s="8"/>
      <c r="L378" s="7"/>
      <c r="M378" s="4"/>
      <c r="N378" s="7"/>
      <c r="O378" s="4"/>
      <c r="P378" s="7"/>
      <c r="Q378" s="4"/>
      <c r="R378" s="7"/>
      <c r="S378"/>
      <c r="T378"/>
      <c r="U378"/>
      <c r="V378"/>
      <c r="W378"/>
      <c r="X378"/>
      <c r="Y378"/>
      <c r="Z378"/>
      <c r="AA378"/>
    </row>
    <row r="379" spans="1:27" s="19" customFormat="1" x14ac:dyDescent="0.2">
      <c r="A379" s="5"/>
      <c r="B379" s="18"/>
      <c r="C379" s="7"/>
      <c r="D379" s="4"/>
      <c r="E379" s="4"/>
      <c r="F379" s="20"/>
      <c r="G379" s="4"/>
      <c r="H379" s="7"/>
      <c r="I379" s="4"/>
      <c r="J379" s="7"/>
      <c r="K379" s="8"/>
      <c r="L379" s="7"/>
      <c r="M379" s="4"/>
      <c r="N379" s="7"/>
      <c r="O379" s="4"/>
      <c r="P379" s="7"/>
      <c r="Q379" s="4"/>
      <c r="R379" s="7"/>
      <c r="S379"/>
      <c r="T379"/>
      <c r="U379"/>
      <c r="V379"/>
      <c r="W379"/>
      <c r="X379"/>
      <c r="Y379"/>
      <c r="Z379"/>
      <c r="AA379"/>
    </row>
    <row r="380" spans="1:27" s="19" customFormat="1" x14ac:dyDescent="0.2">
      <c r="A380" s="5"/>
      <c r="B380" s="18"/>
      <c r="C380" s="7"/>
      <c r="D380" s="4"/>
      <c r="E380" s="4"/>
      <c r="F380" s="20"/>
      <c r="G380" s="4"/>
      <c r="H380" s="7"/>
      <c r="I380" s="4"/>
      <c r="J380" s="7"/>
      <c r="K380" s="8"/>
      <c r="L380" s="7"/>
      <c r="M380" s="4"/>
      <c r="N380" s="7"/>
      <c r="O380" s="4"/>
      <c r="P380" s="7"/>
      <c r="Q380" s="4"/>
      <c r="R380" s="7"/>
      <c r="S380"/>
      <c r="T380"/>
      <c r="U380"/>
      <c r="V380"/>
      <c r="W380"/>
      <c r="X380"/>
      <c r="Y380"/>
      <c r="Z380"/>
      <c r="AA380"/>
    </row>
    <row r="381" spans="1:27" s="19" customFormat="1" x14ac:dyDescent="0.2">
      <c r="A381" s="5"/>
      <c r="B381" s="18"/>
      <c r="C381" s="7"/>
      <c r="D381" s="4"/>
      <c r="E381" s="4"/>
      <c r="F381" s="20"/>
      <c r="G381" s="4"/>
      <c r="H381" s="7"/>
      <c r="I381" s="4"/>
      <c r="J381" s="7"/>
      <c r="K381" s="8"/>
      <c r="L381" s="7"/>
      <c r="M381" s="4"/>
      <c r="N381" s="7"/>
      <c r="O381" s="4"/>
      <c r="P381" s="7"/>
      <c r="Q381" s="4"/>
      <c r="R381" s="7"/>
      <c r="S381"/>
      <c r="T381"/>
      <c r="U381"/>
      <c r="V381"/>
      <c r="W381"/>
      <c r="X381"/>
      <c r="Y381"/>
      <c r="Z381"/>
      <c r="AA381"/>
    </row>
    <row r="382" spans="1:27" s="19" customFormat="1" x14ac:dyDescent="0.2">
      <c r="A382" s="5"/>
      <c r="B382" s="18"/>
      <c r="C382" s="7"/>
      <c r="D382" s="4"/>
      <c r="E382" s="4"/>
      <c r="F382" s="20"/>
      <c r="G382" s="4"/>
      <c r="H382" s="7"/>
      <c r="I382" s="4"/>
      <c r="J382" s="7"/>
      <c r="K382" s="8"/>
      <c r="L382" s="7"/>
      <c r="M382" s="4"/>
      <c r="N382" s="7"/>
      <c r="O382" s="4"/>
      <c r="P382" s="7"/>
      <c r="Q382" s="4"/>
      <c r="R382" s="7"/>
      <c r="S382"/>
      <c r="T382"/>
      <c r="U382"/>
      <c r="V382"/>
      <c r="W382"/>
      <c r="X382"/>
      <c r="Y382"/>
      <c r="Z382"/>
      <c r="AA382"/>
    </row>
    <row r="383" spans="1:27" s="19" customFormat="1" x14ac:dyDescent="0.2">
      <c r="A383" s="5"/>
      <c r="B383" s="18"/>
      <c r="C383" s="7"/>
      <c r="D383" s="4"/>
      <c r="E383" s="4"/>
      <c r="F383" s="20"/>
      <c r="G383" s="4"/>
      <c r="H383" s="7"/>
      <c r="I383" s="4"/>
      <c r="J383" s="7"/>
      <c r="K383" s="8"/>
      <c r="L383" s="7"/>
      <c r="M383" s="4"/>
      <c r="N383" s="7"/>
      <c r="O383" s="4"/>
      <c r="P383" s="7"/>
      <c r="Q383" s="4"/>
      <c r="R383" s="7"/>
      <c r="S383"/>
      <c r="T383"/>
      <c r="U383"/>
      <c r="V383"/>
      <c r="W383"/>
      <c r="X383"/>
      <c r="Y383"/>
      <c r="Z383"/>
      <c r="AA383"/>
    </row>
    <row r="384" spans="1:27" s="19" customFormat="1" x14ac:dyDescent="0.2">
      <c r="A384" s="5"/>
      <c r="B384" s="18"/>
      <c r="C384" s="7"/>
      <c r="D384" s="4"/>
      <c r="E384" s="4"/>
      <c r="F384" s="20"/>
      <c r="G384" s="4"/>
      <c r="H384" s="7"/>
      <c r="I384" s="4"/>
      <c r="J384" s="7"/>
      <c r="K384" s="8"/>
      <c r="L384" s="7"/>
      <c r="M384" s="4"/>
      <c r="N384" s="7"/>
      <c r="O384" s="4"/>
      <c r="P384" s="7"/>
      <c r="Q384" s="4"/>
      <c r="R384" s="7"/>
      <c r="S384"/>
      <c r="T384"/>
      <c r="U384"/>
      <c r="V384"/>
      <c r="W384"/>
      <c r="X384"/>
      <c r="Y384"/>
      <c r="Z384"/>
      <c r="AA384"/>
    </row>
    <row r="385" spans="1:27" s="19" customFormat="1" x14ac:dyDescent="0.2">
      <c r="A385" s="5"/>
      <c r="B385" s="18"/>
      <c r="C385" s="7"/>
      <c r="D385" s="4"/>
      <c r="E385" s="4"/>
      <c r="F385" s="20"/>
      <c r="G385" s="4"/>
      <c r="H385" s="7"/>
      <c r="I385" s="4"/>
      <c r="J385" s="7"/>
      <c r="K385" s="8"/>
      <c r="L385" s="7"/>
      <c r="M385" s="4"/>
      <c r="N385" s="7"/>
      <c r="O385" s="4"/>
      <c r="P385" s="7"/>
      <c r="Q385" s="4"/>
      <c r="R385" s="7"/>
      <c r="S385"/>
      <c r="T385"/>
      <c r="U385"/>
      <c r="V385"/>
      <c r="W385"/>
      <c r="X385"/>
      <c r="Y385"/>
      <c r="Z385"/>
      <c r="AA385"/>
    </row>
    <row r="386" spans="1:27" s="19" customFormat="1" x14ac:dyDescent="0.2">
      <c r="A386" s="5"/>
      <c r="B386" s="18"/>
      <c r="C386" s="7"/>
      <c r="D386" s="4"/>
      <c r="E386" s="4"/>
      <c r="F386" s="20"/>
      <c r="G386" s="4"/>
      <c r="H386" s="7"/>
      <c r="I386" s="4"/>
      <c r="J386" s="7"/>
      <c r="K386" s="8"/>
      <c r="L386" s="7"/>
      <c r="M386" s="4"/>
      <c r="N386" s="7"/>
      <c r="O386" s="4"/>
      <c r="P386" s="7"/>
      <c r="Q386" s="4"/>
      <c r="R386" s="7"/>
      <c r="S386"/>
      <c r="T386"/>
      <c r="U386"/>
      <c r="V386"/>
      <c r="W386"/>
      <c r="X386"/>
      <c r="Y386"/>
      <c r="Z386"/>
      <c r="AA386"/>
    </row>
    <row r="387" spans="1:27" s="19" customFormat="1" x14ac:dyDescent="0.2">
      <c r="A387" s="5"/>
      <c r="B387" s="18"/>
      <c r="C387" s="7"/>
      <c r="D387" s="4"/>
      <c r="E387" s="4"/>
      <c r="F387" s="20"/>
      <c r="G387" s="4"/>
      <c r="H387" s="7"/>
      <c r="I387" s="4"/>
      <c r="J387" s="7"/>
      <c r="K387" s="8"/>
      <c r="L387" s="7"/>
      <c r="M387" s="4"/>
      <c r="N387" s="7"/>
      <c r="O387" s="4"/>
      <c r="P387" s="7"/>
      <c r="Q387" s="4"/>
      <c r="R387" s="7"/>
      <c r="S387"/>
      <c r="T387"/>
      <c r="U387"/>
      <c r="V387"/>
      <c r="W387"/>
      <c r="X387"/>
      <c r="Y387"/>
      <c r="Z387"/>
      <c r="AA387"/>
    </row>
    <row r="388" spans="1:27" s="19" customFormat="1" x14ac:dyDescent="0.2">
      <c r="A388" s="5"/>
      <c r="B388" s="18"/>
      <c r="C388" s="7"/>
      <c r="D388" s="4"/>
      <c r="E388" s="4"/>
      <c r="F388" s="20"/>
      <c r="G388" s="4"/>
      <c r="H388" s="7"/>
      <c r="I388" s="4"/>
      <c r="J388" s="7"/>
      <c r="K388" s="8"/>
      <c r="L388" s="7"/>
      <c r="M388" s="4"/>
      <c r="N388" s="7"/>
      <c r="O388" s="4"/>
      <c r="P388" s="7"/>
      <c r="Q388" s="4"/>
      <c r="R388" s="7"/>
      <c r="S388"/>
      <c r="T388"/>
      <c r="U388"/>
      <c r="V388"/>
      <c r="W388"/>
      <c r="X388"/>
      <c r="Y388"/>
      <c r="Z388"/>
      <c r="AA388"/>
    </row>
    <row r="389" spans="1:27" s="19" customFormat="1" x14ac:dyDescent="0.2">
      <c r="A389" s="5"/>
      <c r="B389" s="18"/>
      <c r="C389" s="7"/>
      <c r="D389" s="4"/>
      <c r="E389" s="4"/>
      <c r="F389" s="20"/>
      <c r="G389" s="4"/>
      <c r="H389" s="7"/>
      <c r="I389" s="4"/>
      <c r="J389" s="7"/>
      <c r="K389" s="8"/>
      <c r="L389" s="7"/>
      <c r="M389" s="4"/>
      <c r="N389" s="7"/>
      <c r="O389" s="4"/>
      <c r="P389" s="7"/>
      <c r="Q389" s="4"/>
      <c r="R389" s="7"/>
      <c r="S389"/>
      <c r="T389"/>
      <c r="U389"/>
      <c r="V389"/>
      <c r="W389"/>
      <c r="X389"/>
      <c r="Y389"/>
      <c r="Z389"/>
      <c r="AA389"/>
    </row>
    <row r="390" spans="1:27" s="19" customFormat="1" x14ac:dyDescent="0.2">
      <c r="A390" s="5"/>
      <c r="B390" s="18"/>
      <c r="C390" s="7"/>
      <c r="D390" s="4"/>
      <c r="E390" s="4"/>
      <c r="F390" s="20"/>
      <c r="G390" s="4"/>
      <c r="H390" s="7"/>
      <c r="I390" s="4"/>
      <c r="J390" s="7"/>
      <c r="K390" s="8"/>
      <c r="L390" s="7"/>
      <c r="M390" s="4"/>
      <c r="N390" s="7"/>
      <c r="O390" s="4"/>
      <c r="P390" s="7"/>
      <c r="Q390" s="4"/>
      <c r="R390" s="7"/>
      <c r="S390"/>
      <c r="T390"/>
      <c r="U390"/>
      <c r="V390"/>
      <c r="W390"/>
      <c r="X390"/>
      <c r="Y390"/>
      <c r="Z390"/>
      <c r="AA390"/>
    </row>
    <row r="391" spans="1:27" s="19" customFormat="1" x14ac:dyDescent="0.2">
      <c r="A391" s="5"/>
      <c r="B391" s="18"/>
      <c r="C391" s="7"/>
      <c r="D391" s="4"/>
      <c r="E391" s="4"/>
      <c r="F391" s="20"/>
      <c r="G391" s="4"/>
      <c r="H391" s="7"/>
      <c r="I391" s="4"/>
      <c r="J391" s="7"/>
      <c r="K391" s="8"/>
      <c r="L391" s="7"/>
      <c r="M391" s="4"/>
      <c r="N391" s="7"/>
      <c r="O391" s="4"/>
      <c r="P391" s="7"/>
      <c r="Q391" s="4"/>
      <c r="R391" s="7"/>
      <c r="S391"/>
      <c r="T391"/>
      <c r="U391"/>
      <c r="V391"/>
      <c r="W391"/>
      <c r="X391"/>
      <c r="Y391"/>
      <c r="Z391"/>
      <c r="AA391"/>
    </row>
    <row r="392" spans="1:27" s="19" customFormat="1" x14ac:dyDescent="0.2">
      <c r="A392" s="5"/>
      <c r="B392" s="18"/>
      <c r="C392" s="7"/>
      <c r="D392" s="4"/>
      <c r="E392" s="4"/>
      <c r="F392" s="20"/>
      <c r="G392" s="4"/>
      <c r="H392" s="7"/>
      <c r="I392" s="4"/>
      <c r="J392" s="7"/>
      <c r="K392" s="8"/>
      <c r="L392" s="7"/>
      <c r="M392" s="4"/>
      <c r="N392" s="7"/>
      <c r="O392" s="4"/>
      <c r="P392" s="7"/>
      <c r="Q392" s="4"/>
      <c r="R392" s="7"/>
      <c r="S392"/>
      <c r="T392"/>
      <c r="U392"/>
      <c r="V392"/>
      <c r="W392"/>
      <c r="X392"/>
      <c r="Y392"/>
      <c r="Z392"/>
      <c r="AA392"/>
    </row>
    <row r="393" spans="1:27" s="19" customFormat="1" x14ac:dyDescent="0.2">
      <c r="A393" s="5"/>
      <c r="B393" s="18"/>
      <c r="C393" s="7"/>
      <c r="D393" s="4"/>
      <c r="E393" s="4"/>
      <c r="F393" s="20"/>
      <c r="G393" s="4"/>
      <c r="H393" s="7"/>
      <c r="I393" s="4"/>
      <c r="J393" s="7"/>
      <c r="K393" s="8"/>
      <c r="L393" s="7"/>
      <c r="M393" s="4"/>
      <c r="N393" s="7"/>
      <c r="O393" s="4"/>
      <c r="P393" s="7"/>
      <c r="Q393" s="4"/>
      <c r="R393" s="7"/>
      <c r="S393"/>
      <c r="T393"/>
      <c r="U393"/>
      <c r="V393"/>
      <c r="W393"/>
      <c r="X393"/>
      <c r="Y393"/>
      <c r="Z393"/>
      <c r="AA393"/>
    </row>
    <row r="394" spans="1:27" s="19" customFormat="1" x14ac:dyDescent="0.2">
      <c r="A394" s="5"/>
      <c r="B394" s="18"/>
      <c r="C394" s="7"/>
      <c r="D394" s="4"/>
      <c r="E394" s="4"/>
      <c r="F394" s="20"/>
      <c r="G394" s="4"/>
      <c r="H394" s="7"/>
      <c r="I394" s="4"/>
      <c r="J394" s="7"/>
      <c r="K394" s="8"/>
      <c r="L394" s="7"/>
      <c r="M394" s="4"/>
      <c r="N394" s="7"/>
      <c r="O394" s="4"/>
      <c r="P394" s="7"/>
      <c r="Q394" s="4"/>
      <c r="R394" s="7"/>
      <c r="S394"/>
      <c r="T394"/>
      <c r="U394"/>
      <c r="V394"/>
      <c r="W394"/>
      <c r="X394"/>
      <c r="Y394"/>
      <c r="Z394"/>
      <c r="AA394"/>
    </row>
    <row r="395" spans="1:27" s="19" customFormat="1" x14ac:dyDescent="0.2">
      <c r="A395" s="5"/>
      <c r="B395" s="18"/>
      <c r="C395" s="7"/>
      <c r="D395" s="4"/>
      <c r="E395" s="4"/>
      <c r="F395" s="20"/>
      <c r="G395" s="4"/>
      <c r="H395" s="7"/>
      <c r="I395" s="4"/>
      <c r="J395" s="7"/>
      <c r="K395" s="8"/>
      <c r="L395" s="7"/>
      <c r="M395" s="4"/>
      <c r="N395" s="7"/>
      <c r="O395" s="4"/>
      <c r="P395" s="7"/>
      <c r="Q395" s="4"/>
      <c r="R395" s="7"/>
      <c r="S395"/>
      <c r="T395"/>
      <c r="U395"/>
      <c r="V395"/>
      <c r="W395"/>
      <c r="X395"/>
      <c r="Y395"/>
      <c r="Z395"/>
      <c r="AA395"/>
    </row>
    <row r="396" spans="1:27" s="19" customFormat="1" x14ac:dyDescent="0.2">
      <c r="A396" s="5"/>
      <c r="B396" s="18"/>
      <c r="C396" s="7"/>
      <c r="D396" s="4"/>
      <c r="E396" s="4"/>
      <c r="F396" s="20"/>
      <c r="G396" s="4"/>
      <c r="H396" s="7"/>
      <c r="I396" s="4"/>
      <c r="J396" s="7"/>
      <c r="K396" s="8"/>
      <c r="L396" s="7"/>
      <c r="M396" s="4"/>
      <c r="N396" s="7"/>
      <c r="O396" s="4"/>
      <c r="P396" s="7"/>
      <c r="Q396" s="4"/>
      <c r="R396" s="7"/>
      <c r="S396"/>
      <c r="T396"/>
      <c r="U396"/>
      <c r="V396"/>
      <c r="W396"/>
      <c r="X396"/>
      <c r="Y396"/>
      <c r="Z396"/>
      <c r="AA396"/>
    </row>
    <row r="397" spans="1:27" s="19" customFormat="1" x14ac:dyDescent="0.2">
      <c r="A397" s="5"/>
      <c r="B397" s="18"/>
      <c r="C397" s="7"/>
      <c r="D397" s="4"/>
      <c r="E397" s="4"/>
      <c r="F397" s="20"/>
      <c r="G397" s="4"/>
      <c r="H397" s="7"/>
      <c r="I397" s="4"/>
      <c r="J397" s="7"/>
      <c r="K397" s="8"/>
      <c r="L397" s="7"/>
      <c r="M397" s="4"/>
      <c r="N397" s="7"/>
      <c r="O397" s="4"/>
      <c r="P397" s="7"/>
      <c r="Q397" s="4"/>
      <c r="R397" s="7"/>
      <c r="S397"/>
      <c r="T397"/>
      <c r="U397"/>
      <c r="V397"/>
      <c r="W397"/>
      <c r="X397"/>
      <c r="Y397"/>
      <c r="Z397"/>
      <c r="AA397"/>
    </row>
    <row r="398" spans="1:27" s="19" customFormat="1" x14ac:dyDescent="0.2">
      <c r="A398" s="5"/>
      <c r="B398" s="18"/>
      <c r="C398" s="7"/>
      <c r="D398" s="4"/>
      <c r="E398" s="4"/>
      <c r="F398" s="20"/>
      <c r="G398" s="4"/>
      <c r="H398" s="7"/>
      <c r="I398" s="4"/>
      <c r="J398" s="7"/>
      <c r="K398" s="8"/>
      <c r="L398" s="7"/>
      <c r="M398" s="4"/>
      <c r="N398" s="7"/>
      <c r="O398" s="4"/>
      <c r="P398" s="7"/>
      <c r="Q398" s="4"/>
      <c r="R398" s="7"/>
      <c r="S398"/>
      <c r="T398"/>
      <c r="U398"/>
      <c r="V398"/>
      <c r="W398"/>
      <c r="X398"/>
      <c r="Y398"/>
      <c r="Z398"/>
      <c r="AA398"/>
    </row>
    <row r="399" spans="1:27" s="19" customFormat="1" x14ac:dyDescent="0.2">
      <c r="A399" s="5"/>
      <c r="B399" s="18"/>
      <c r="C399" s="7"/>
      <c r="D399" s="4"/>
      <c r="E399" s="4"/>
      <c r="F399" s="20"/>
      <c r="G399" s="4"/>
      <c r="H399" s="7"/>
      <c r="I399" s="4"/>
      <c r="J399" s="7"/>
      <c r="K399" s="8"/>
      <c r="L399" s="7"/>
      <c r="M399" s="4"/>
      <c r="N399" s="7"/>
      <c r="O399" s="4"/>
      <c r="P399" s="7"/>
      <c r="Q399" s="4"/>
      <c r="R399" s="7"/>
      <c r="S399"/>
      <c r="T399"/>
      <c r="U399"/>
      <c r="V399"/>
      <c r="W399"/>
      <c r="X399"/>
      <c r="Y399"/>
      <c r="Z399"/>
      <c r="AA399"/>
    </row>
    <row r="400" spans="1:27" s="19" customFormat="1" x14ac:dyDescent="0.2">
      <c r="A400" s="5"/>
      <c r="B400" s="18"/>
      <c r="C400" s="7"/>
      <c r="D400" s="4"/>
      <c r="E400" s="4"/>
      <c r="F400" s="20"/>
      <c r="G400" s="4"/>
      <c r="H400" s="7"/>
      <c r="I400" s="4"/>
      <c r="J400" s="7"/>
      <c r="K400" s="8"/>
      <c r="L400" s="7"/>
      <c r="M400" s="4"/>
      <c r="N400" s="7"/>
      <c r="O400" s="4"/>
      <c r="P400" s="7"/>
      <c r="Q400" s="4"/>
      <c r="R400" s="7"/>
      <c r="S400"/>
      <c r="T400"/>
      <c r="U400"/>
      <c r="V400"/>
      <c r="W400"/>
      <c r="X400"/>
      <c r="Y400"/>
      <c r="Z400"/>
      <c r="AA400"/>
    </row>
    <row r="401" spans="1:27" s="19" customFormat="1" x14ac:dyDescent="0.2">
      <c r="A401" s="5"/>
      <c r="B401" s="18"/>
      <c r="C401" s="7"/>
      <c r="D401" s="4"/>
      <c r="E401" s="4"/>
      <c r="F401" s="20"/>
      <c r="G401" s="4"/>
      <c r="H401" s="7"/>
      <c r="I401" s="4"/>
      <c r="J401" s="7"/>
      <c r="K401" s="8"/>
      <c r="L401" s="7"/>
      <c r="M401" s="4"/>
      <c r="N401" s="7"/>
      <c r="O401" s="4"/>
      <c r="P401" s="7"/>
      <c r="Q401" s="4"/>
      <c r="R401" s="7"/>
      <c r="S401"/>
      <c r="T401"/>
      <c r="U401"/>
      <c r="V401"/>
      <c r="W401"/>
      <c r="X401"/>
      <c r="Y401"/>
      <c r="Z401"/>
      <c r="AA401"/>
    </row>
    <row r="402" spans="1:27" s="19" customFormat="1" x14ac:dyDescent="0.2">
      <c r="A402" s="5"/>
      <c r="B402" s="18"/>
      <c r="C402" s="7"/>
      <c r="D402" s="4"/>
      <c r="E402" s="4"/>
      <c r="F402" s="20"/>
      <c r="G402" s="4"/>
      <c r="H402" s="7"/>
      <c r="I402" s="4"/>
      <c r="J402" s="7"/>
      <c r="K402" s="8"/>
      <c r="L402" s="7"/>
      <c r="M402" s="4"/>
      <c r="N402" s="7"/>
      <c r="O402" s="4"/>
      <c r="P402" s="7"/>
      <c r="Q402" s="4"/>
      <c r="R402" s="7"/>
      <c r="S402"/>
      <c r="T402"/>
      <c r="U402"/>
      <c r="V402"/>
      <c r="W402"/>
      <c r="X402"/>
      <c r="Y402"/>
      <c r="Z402"/>
      <c r="AA402"/>
    </row>
    <row r="403" spans="1:27" s="19" customFormat="1" x14ac:dyDescent="0.2">
      <c r="A403" s="5"/>
      <c r="B403" s="18"/>
      <c r="C403" s="7"/>
      <c r="D403" s="4"/>
      <c r="E403" s="4"/>
      <c r="F403" s="20"/>
      <c r="G403" s="4"/>
      <c r="H403" s="7"/>
      <c r="I403" s="4"/>
      <c r="J403" s="7"/>
      <c r="K403" s="8"/>
      <c r="L403" s="7"/>
      <c r="M403" s="4"/>
      <c r="N403" s="7"/>
      <c r="O403" s="4"/>
      <c r="P403" s="7"/>
      <c r="Q403" s="4"/>
      <c r="R403" s="7"/>
      <c r="S403"/>
      <c r="T403"/>
      <c r="U403"/>
      <c r="V403"/>
      <c r="W403"/>
      <c r="X403"/>
      <c r="Y403"/>
      <c r="Z403"/>
      <c r="AA403"/>
    </row>
    <row r="404" spans="1:27" s="19" customFormat="1" x14ac:dyDescent="0.2">
      <c r="A404" s="5"/>
      <c r="B404" s="18"/>
      <c r="C404" s="7"/>
      <c r="D404" s="4"/>
      <c r="E404" s="4"/>
      <c r="F404" s="20"/>
      <c r="G404" s="4"/>
      <c r="H404" s="7"/>
      <c r="I404" s="4"/>
      <c r="J404" s="7"/>
      <c r="K404" s="8"/>
      <c r="L404" s="7"/>
      <c r="M404" s="4"/>
      <c r="N404" s="7"/>
      <c r="O404" s="4"/>
      <c r="P404" s="7"/>
      <c r="Q404" s="4"/>
      <c r="R404" s="7"/>
      <c r="S404"/>
      <c r="T404"/>
      <c r="U404"/>
      <c r="V404"/>
      <c r="W404"/>
      <c r="X404"/>
      <c r="Y404"/>
      <c r="Z404"/>
      <c r="AA404"/>
    </row>
    <row r="405" spans="1:27" s="19" customFormat="1" x14ac:dyDescent="0.2">
      <c r="A405" s="5"/>
      <c r="B405" s="18"/>
      <c r="C405" s="7"/>
      <c r="D405" s="4"/>
      <c r="E405" s="4"/>
      <c r="F405" s="20"/>
      <c r="G405" s="4"/>
      <c r="H405" s="7"/>
      <c r="I405" s="4"/>
      <c r="J405" s="7"/>
      <c r="K405" s="8"/>
      <c r="L405" s="7"/>
      <c r="M405" s="4"/>
      <c r="N405" s="7"/>
      <c r="O405" s="4"/>
      <c r="P405" s="7"/>
      <c r="Q405" s="4"/>
      <c r="R405" s="7"/>
      <c r="S405"/>
      <c r="T405"/>
      <c r="U405"/>
      <c r="V405"/>
      <c r="W405"/>
      <c r="X405"/>
      <c r="Y405"/>
      <c r="Z405"/>
      <c r="AA405"/>
    </row>
    <row r="406" spans="1:27" s="19" customFormat="1" x14ac:dyDescent="0.2">
      <c r="A406" s="5"/>
      <c r="B406" s="18"/>
      <c r="C406" s="7"/>
      <c r="D406" s="4"/>
      <c r="E406" s="4"/>
      <c r="F406" s="20"/>
      <c r="G406" s="4"/>
      <c r="H406" s="7"/>
      <c r="I406" s="4"/>
      <c r="J406" s="7"/>
      <c r="K406" s="8"/>
      <c r="L406" s="7"/>
      <c r="M406" s="4"/>
      <c r="N406" s="7"/>
      <c r="O406" s="4"/>
      <c r="P406" s="7"/>
      <c r="Q406" s="4"/>
      <c r="R406" s="7"/>
      <c r="S406"/>
      <c r="T406"/>
      <c r="U406"/>
      <c r="V406"/>
      <c r="W406"/>
      <c r="X406"/>
      <c r="Y406"/>
      <c r="Z406"/>
      <c r="AA406"/>
    </row>
    <row r="407" spans="1:27" s="19" customFormat="1" x14ac:dyDescent="0.2">
      <c r="A407" s="5"/>
      <c r="B407" s="18"/>
      <c r="C407" s="7"/>
      <c r="D407" s="4"/>
      <c r="E407" s="4"/>
      <c r="F407" s="20"/>
      <c r="G407" s="4"/>
      <c r="H407" s="7"/>
      <c r="I407" s="4"/>
      <c r="J407" s="7"/>
      <c r="K407" s="8"/>
      <c r="L407" s="7"/>
      <c r="M407" s="4"/>
      <c r="N407" s="7"/>
      <c r="O407" s="4"/>
      <c r="P407" s="7"/>
      <c r="Q407" s="4"/>
      <c r="R407" s="7"/>
      <c r="S407"/>
      <c r="T407"/>
      <c r="U407"/>
      <c r="V407"/>
      <c r="W407"/>
      <c r="X407"/>
      <c r="Y407"/>
      <c r="Z407"/>
      <c r="AA407"/>
    </row>
    <row r="408" spans="1:27" s="19" customFormat="1" x14ac:dyDescent="0.2">
      <c r="A408" s="5"/>
      <c r="B408" s="18"/>
      <c r="C408" s="7"/>
      <c r="D408" s="4"/>
      <c r="E408" s="4"/>
      <c r="F408" s="20"/>
      <c r="G408" s="4"/>
      <c r="H408" s="7"/>
      <c r="I408" s="4"/>
      <c r="J408" s="7"/>
      <c r="K408" s="8"/>
      <c r="L408" s="7"/>
      <c r="M408" s="4"/>
      <c r="N408" s="7"/>
      <c r="O408" s="4"/>
      <c r="P408" s="7"/>
      <c r="Q408" s="4"/>
      <c r="R408" s="7"/>
      <c r="S408"/>
      <c r="T408"/>
      <c r="U408"/>
      <c r="V408"/>
      <c r="W408"/>
      <c r="X408"/>
      <c r="Y408"/>
      <c r="Z408"/>
      <c r="AA408"/>
    </row>
    <row r="409" spans="1:27" s="19" customFormat="1" x14ac:dyDescent="0.2">
      <c r="A409" s="5"/>
      <c r="B409" s="18"/>
      <c r="C409" s="7"/>
      <c r="D409" s="4"/>
      <c r="E409" s="4"/>
      <c r="F409" s="20"/>
      <c r="G409" s="4"/>
      <c r="H409" s="7"/>
      <c r="I409" s="4"/>
      <c r="J409" s="7"/>
      <c r="K409" s="8"/>
      <c r="L409" s="7"/>
      <c r="M409" s="4"/>
      <c r="N409" s="7"/>
      <c r="O409" s="4"/>
      <c r="P409" s="7"/>
      <c r="Q409" s="4"/>
      <c r="R409" s="7"/>
      <c r="S409"/>
      <c r="T409"/>
      <c r="U409"/>
      <c r="V409"/>
      <c r="W409"/>
      <c r="X409"/>
      <c r="Y409"/>
      <c r="Z409"/>
      <c r="AA409"/>
    </row>
    <row r="410" spans="1:27" s="19" customFormat="1" x14ac:dyDescent="0.2">
      <c r="A410" s="5"/>
      <c r="B410" s="18"/>
      <c r="C410" s="7"/>
      <c r="D410" s="4"/>
      <c r="E410" s="4"/>
      <c r="F410" s="20"/>
      <c r="G410" s="4"/>
      <c r="H410" s="7"/>
      <c r="I410" s="4"/>
      <c r="J410" s="7"/>
      <c r="K410" s="8"/>
      <c r="L410" s="7"/>
      <c r="M410" s="4"/>
      <c r="N410" s="7"/>
      <c r="O410" s="4"/>
      <c r="P410" s="7"/>
      <c r="Q410" s="4"/>
      <c r="R410" s="7"/>
      <c r="S410"/>
      <c r="T410"/>
      <c r="U410"/>
      <c r="V410"/>
      <c r="W410"/>
      <c r="X410"/>
      <c r="Y410"/>
      <c r="Z410"/>
      <c r="AA410"/>
    </row>
    <row r="411" spans="1:27" s="19" customFormat="1" x14ac:dyDescent="0.2">
      <c r="A411" s="5"/>
      <c r="B411" s="18"/>
      <c r="C411" s="7"/>
      <c r="D411" s="4"/>
      <c r="E411" s="4"/>
      <c r="F411" s="20"/>
      <c r="G411" s="4"/>
      <c r="H411" s="7"/>
      <c r="I411" s="4"/>
      <c r="J411" s="7"/>
      <c r="K411" s="8"/>
      <c r="L411" s="7"/>
      <c r="M411" s="4"/>
      <c r="N411" s="7"/>
      <c r="O411" s="4"/>
      <c r="P411" s="7"/>
      <c r="Q411" s="4"/>
      <c r="R411" s="7"/>
      <c r="S411"/>
      <c r="T411"/>
      <c r="U411"/>
      <c r="V411"/>
      <c r="W411"/>
      <c r="X411"/>
      <c r="Y411"/>
      <c r="Z411"/>
      <c r="AA411"/>
    </row>
    <row r="412" spans="1:27" s="19" customFormat="1" x14ac:dyDescent="0.2">
      <c r="A412" s="5"/>
      <c r="B412" s="18"/>
      <c r="C412" s="7"/>
      <c r="D412" s="4"/>
      <c r="E412" s="4"/>
      <c r="F412" s="20"/>
      <c r="G412" s="4"/>
      <c r="H412" s="7"/>
      <c r="I412" s="4"/>
      <c r="J412" s="7"/>
      <c r="K412" s="8"/>
      <c r="L412" s="7"/>
      <c r="M412" s="4"/>
      <c r="N412" s="7"/>
      <c r="O412" s="4"/>
      <c r="P412" s="7"/>
      <c r="Q412" s="4"/>
      <c r="R412" s="7"/>
      <c r="S412"/>
      <c r="T412"/>
      <c r="U412"/>
      <c r="V412"/>
      <c r="W412"/>
      <c r="X412"/>
      <c r="Y412"/>
      <c r="Z412"/>
      <c r="AA412"/>
    </row>
    <row r="413" spans="1:27" s="19" customFormat="1" x14ac:dyDescent="0.2">
      <c r="A413" s="5"/>
      <c r="B413" s="18"/>
      <c r="C413" s="7"/>
      <c r="D413" s="4"/>
      <c r="E413" s="4"/>
      <c r="F413" s="20"/>
      <c r="G413" s="4"/>
      <c r="H413" s="7"/>
      <c r="I413" s="4"/>
      <c r="J413" s="7"/>
      <c r="K413" s="8"/>
      <c r="L413" s="7"/>
      <c r="M413" s="4"/>
      <c r="N413" s="7"/>
      <c r="O413" s="4"/>
      <c r="P413" s="7"/>
      <c r="Q413" s="4"/>
      <c r="R413" s="7"/>
      <c r="S413"/>
      <c r="T413"/>
      <c r="U413"/>
      <c r="V413"/>
      <c r="W413"/>
      <c r="X413"/>
      <c r="Y413"/>
      <c r="Z413"/>
      <c r="AA413"/>
    </row>
    <row r="414" spans="1:27" s="19" customFormat="1" x14ac:dyDescent="0.2">
      <c r="A414" s="5"/>
      <c r="B414" s="18"/>
      <c r="C414" s="7"/>
      <c r="D414" s="4"/>
      <c r="E414" s="4"/>
      <c r="F414" s="20"/>
      <c r="G414" s="4"/>
      <c r="H414" s="7"/>
      <c r="I414" s="4"/>
      <c r="J414" s="7"/>
      <c r="K414" s="8"/>
      <c r="L414" s="7"/>
      <c r="M414" s="4"/>
      <c r="N414" s="7"/>
      <c r="O414" s="4"/>
      <c r="P414" s="7"/>
      <c r="Q414" s="4"/>
      <c r="R414" s="7"/>
      <c r="S414"/>
      <c r="T414"/>
      <c r="U414"/>
      <c r="V414"/>
      <c r="W414"/>
      <c r="X414"/>
      <c r="Y414"/>
      <c r="Z414"/>
      <c r="AA414"/>
    </row>
    <row r="415" spans="1:27" s="19" customFormat="1" x14ac:dyDescent="0.2">
      <c r="A415" s="5"/>
      <c r="B415" s="18"/>
      <c r="C415" s="7"/>
      <c r="D415" s="4"/>
      <c r="E415" s="4"/>
      <c r="F415" s="20"/>
      <c r="G415" s="4"/>
      <c r="H415" s="7"/>
      <c r="I415" s="4"/>
      <c r="J415" s="7"/>
      <c r="K415" s="8"/>
      <c r="L415" s="7"/>
      <c r="M415" s="4"/>
      <c r="N415" s="7"/>
      <c r="O415" s="4"/>
      <c r="P415" s="7"/>
      <c r="Q415" s="4"/>
      <c r="R415" s="7"/>
      <c r="S415"/>
      <c r="T415"/>
      <c r="U415"/>
      <c r="V415"/>
      <c r="W415"/>
      <c r="X415"/>
      <c r="Y415"/>
      <c r="Z415"/>
      <c r="AA415"/>
    </row>
    <row r="416" spans="1:27" s="19" customFormat="1" x14ac:dyDescent="0.2">
      <c r="A416" s="5"/>
      <c r="B416" s="18"/>
      <c r="C416" s="7"/>
      <c r="D416" s="4"/>
      <c r="E416" s="4"/>
      <c r="F416" s="20"/>
      <c r="G416" s="4"/>
      <c r="H416" s="7"/>
      <c r="I416" s="4"/>
      <c r="J416" s="7"/>
      <c r="K416" s="8"/>
      <c r="L416" s="7"/>
      <c r="M416" s="4"/>
      <c r="N416" s="7"/>
      <c r="O416" s="4"/>
      <c r="P416" s="7"/>
      <c r="Q416" s="4"/>
      <c r="R416" s="7"/>
      <c r="S416"/>
      <c r="T416"/>
      <c r="U416"/>
      <c r="V416"/>
      <c r="W416"/>
      <c r="X416"/>
      <c r="Y416"/>
      <c r="Z416"/>
      <c r="AA416"/>
    </row>
    <row r="417" spans="1:27" s="19" customFormat="1" x14ac:dyDescent="0.2">
      <c r="A417" s="5"/>
      <c r="B417" s="18"/>
      <c r="C417" s="7"/>
      <c r="D417" s="4"/>
      <c r="E417" s="4"/>
      <c r="F417" s="20"/>
      <c r="G417" s="4"/>
      <c r="H417" s="7"/>
      <c r="I417" s="4"/>
      <c r="J417" s="7"/>
      <c r="K417" s="8"/>
      <c r="L417" s="7"/>
      <c r="M417" s="4"/>
      <c r="N417" s="7"/>
      <c r="O417" s="4"/>
      <c r="P417" s="7"/>
      <c r="Q417" s="4"/>
      <c r="R417" s="7"/>
      <c r="S417"/>
      <c r="T417"/>
      <c r="U417"/>
      <c r="V417"/>
      <c r="W417"/>
      <c r="X417"/>
      <c r="Y417"/>
      <c r="Z417"/>
      <c r="AA417"/>
    </row>
    <row r="418" spans="1:27" s="19" customFormat="1" x14ac:dyDescent="0.2">
      <c r="A418" s="5"/>
      <c r="B418" s="18"/>
      <c r="C418" s="7"/>
      <c r="D418" s="4"/>
      <c r="E418" s="4"/>
      <c r="F418" s="20"/>
      <c r="G418" s="4"/>
      <c r="H418" s="7"/>
      <c r="I418" s="4"/>
      <c r="J418" s="7"/>
      <c r="K418" s="8"/>
      <c r="L418" s="7"/>
      <c r="M418" s="4"/>
      <c r="N418" s="7"/>
      <c r="O418" s="4"/>
      <c r="P418" s="7"/>
      <c r="Q418" s="4"/>
      <c r="R418" s="7"/>
      <c r="S418"/>
      <c r="T418"/>
      <c r="U418"/>
      <c r="V418"/>
      <c r="W418"/>
      <c r="X418"/>
      <c r="Y418"/>
      <c r="Z418"/>
      <c r="AA418"/>
    </row>
    <row r="419" spans="1:27" s="19" customFormat="1" x14ac:dyDescent="0.2">
      <c r="A419" s="5"/>
      <c r="B419" s="18"/>
      <c r="C419" s="7"/>
      <c r="D419" s="4"/>
      <c r="E419" s="4"/>
      <c r="F419" s="20"/>
      <c r="G419" s="4"/>
      <c r="H419" s="7"/>
      <c r="I419" s="4"/>
      <c r="J419" s="7"/>
      <c r="K419" s="8"/>
      <c r="L419" s="7"/>
      <c r="M419" s="4"/>
      <c r="N419" s="7"/>
      <c r="O419" s="4"/>
      <c r="P419" s="7"/>
      <c r="Q419" s="4"/>
      <c r="R419" s="7"/>
      <c r="S419"/>
      <c r="T419"/>
      <c r="U419"/>
      <c r="V419"/>
      <c r="W419"/>
      <c r="X419"/>
      <c r="Y419"/>
      <c r="Z419"/>
      <c r="AA419"/>
    </row>
    <row r="420" spans="1:27" s="19" customFormat="1" x14ac:dyDescent="0.2">
      <c r="A420" s="5"/>
      <c r="B420" s="18"/>
      <c r="C420" s="7"/>
      <c r="D420" s="4"/>
      <c r="E420" s="4"/>
      <c r="F420" s="20"/>
      <c r="G420" s="4"/>
      <c r="H420" s="7"/>
      <c r="I420" s="4"/>
      <c r="J420" s="7"/>
      <c r="K420" s="8"/>
      <c r="L420" s="7"/>
      <c r="M420" s="4"/>
      <c r="N420" s="7"/>
      <c r="O420" s="4"/>
      <c r="P420" s="7"/>
      <c r="Q420" s="4"/>
      <c r="R420" s="7"/>
      <c r="S420"/>
      <c r="T420"/>
      <c r="U420"/>
      <c r="V420"/>
      <c r="W420"/>
      <c r="X420"/>
      <c r="Y420"/>
      <c r="Z420"/>
      <c r="AA420"/>
    </row>
    <row r="421" spans="1:27" s="19" customFormat="1" x14ac:dyDescent="0.2">
      <c r="A421" s="5"/>
      <c r="B421" s="18"/>
      <c r="C421" s="7"/>
      <c r="D421" s="4"/>
      <c r="E421" s="4"/>
      <c r="F421" s="20"/>
      <c r="G421" s="4"/>
      <c r="H421" s="7"/>
      <c r="I421" s="4"/>
      <c r="J421" s="7"/>
      <c r="K421" s="8"/>
      <c r="L421" s="7"/>
      <c r="M421" s="4"/>
      <c r="N421" s="7"/>
      <c r="O421" s="4"/>
      <c r="P421" s="7"/>
      <c r="Q421" s="4"/>
      <c r="R421" s="7"/>
      <c r="S421"/>
      <c r="T421"/>
      <c r="U421"/>
      <c r="V421"/>
      <c r="W421"/>
      <c r="X421"/>
      <c r="Y421"/>
      <c r="Z421"/>
      <c r="AA421"/>
    </row>
    <row r="422" spans="1:27" s="19" customFormat="1" x14ac:dyDescent="0.2">
      <c r="A422" s="5"/>
      <c r="B422" s="18"/>
      <c r="C422" s="7"/>
      <c r="D422" s="4"/>
      <c r="E422" s="4"/>
      <c r="F422" s="20"/>
      <c r="G422" s="4"/>
      <c r="H422" s="7"/>
      <c r="I422" s="4"/>
      <c r="J422" s="7"/>
      <c r="K422" s="8"/>
      <c r="L422" s="7"/>
      <c r="M422" s="4"/>
      <c r="N422" s="7"/>
      <c r="O422" s="4"/>
      <c r="P422" s="7"/>
      <c r="Q422" s="4"/>
      <c r="R422" s="7"/>
      <c r="S422"/>
      <c r="T422"/>
      <c r="U422"/>
      <c r="V422"/>
      <c r="W422"/>
      <c r="X422"/>
      <c r="Y422"/>
      <c r="Z422"/>
      <c r="AA422"/>
    </row>
    <row r="423" spans="1:27" s="19" customFormat="1" x14ac:dyDescent="0.2">
      <c r="A423" s="5"/>
      <c r="B423" s="18"/>
      <c r="C423" s="7"/>
      <c r="D423" s="4"/>
      <c r="E423" s="4"/>
      <c r="F423" s="20"/>
      <c r="G423" s="4"/>
      <c r="H423" s="7"/>
      <c r="I423" s="4"/>
      <c r="J423" s="7"/>
      <c r="K423" s="8"/>
      <c r="L423" s="7"/>
      <c r="M423" s="4"/>
      <c r="N423" s="7"/>
      <c r="O423" s="4"/>
      <c r="P423" s="7"/>
      <c r="Q423" s="4"/>
      <c r="R423" s="7"/>
      <c r="S423"/>
      <c r="T423"/>
      <c r="U423"/>
      <c r="V423"/>
      <c r="W423"/>
      <c r="X423"/>
      <c r="Y423"/>
      <c r="Z423"/>
      <c r="AA423"/>
    </row>
    <row r="424" spans="1:27" s="19" customFormat="1" x14ac:dyDescent="0.2">
      <c r="A424" s="5"/>
      <c r="B424" s="18"/>
      <c r="C424" s="7"/>
      <c r="D424" s="4"/>
      <c r="E424" s="4"/>
      <c r="F424" s="20"/>
      <c r="G424" s="4"/>
      <c r="H424" s="7"/>
      <c r="I424" s="4"/>
      <c r="J424" s="7"/>
      <c r="K424" s="8"/>
      <c r="L424" s="7"/>
      <c r="M424" s="4"/>
      <c r="N424" s="7"/>
      <c r="O424" s="4"/>
      <c r="P424" s="7"/>
      <c r="Q424" s="4"/>
      <c r="R424" s="7"/>
      <c r="S424"/>
      <c r="T424"/>
      <c r="U424"/>
      <c r="V424"/>
      <c r="W424"/>
      <c r="X424"/>
      <c r="Y424"/>
      <c r="Z424"/>
      <c r="AA424"/>
    </row>
    <row r="425" spans="1:27" s="19" customFormat="1" x14ac:dyDescent="0.2">
      <c r="A425" s="5"/>
      <c r="B425" s="18"/>
      <c r="C425" s="7"/>
      <c r="D425" s="4"/>
      <c r="E425" s="4"/>
      <c r="F425" s="20"/>
      <c r="G425" s="4"/>
      <c r="H425" s="7"/>
      <c r="I425" s="4"/>
      <c r="J425" s="7"/>
      <c r="K425" s="8"/>
      <c r="L425" s="7"/>
      <c r="M425" s="4"/>
      <c r="N425" s="7"/>
      <c r="O425" s="4"/>
      <c r="P425" s="7"/>
      <c r="Q425" s="4"/>
      <c r="R425" s="7"/>
      <c r="S425"/>
      <c r="T425"/>
      <c r="U425"/>
      <c r="V425"/>
      <c r="W425"/>
      <c r="X425"/>
      <c r="Y425"/>
      <c r="Z425"/>
      <c r="AA425"/>
    </row>
    <row r="426" spans="1:27" s="19" customFormat="1" x14ac:dyDescent="0.2">
      <c r="A426" s="5"/>
      <c r="B426" s="18"/>
      <c r="C426" s="7"/>
      <c r="D426" s="4"/>
      <c r="E426" s="4"/>
      <c r="F426" s="20"/>
      <c r="G426" s="4"/>
      <c r="H426" s="7"/>
      <c r="I426" s="4"/>
      <c r="J426" s="7"/>
      <c r="K426" s="8"/>
      <c r="L426" s="7"/>
      <c r="M426" s="4"/>
      <c r="N426" s="7"/>
      <c r="O426" s="4"/>
      <c r="P426" s="7"/>
      <c r="Q426" s="4"/>
      <c r="R426" s="7"/>
      <c r="S426"/>
      <c r="T426"/>
      <c r="U426"/>
      <c r="V426"/>
      <c r="W426"/>
      <c r="X426"/>
      <c r="Y426"/>
      <c r="Z426"/>
      <c r="AA426"/>
    </row>
    <row r="427" spans="1:27" s="19" customFormat="1" x14ac:dyDescent="0.2">
      <c r="A427" s="5"/>
      <c r="B427" s="18"/>
      <c r="C427" s="7"/>
      <c r="D427" s="4"/>
      <c r="E427" s="4"/>
      <c r="F427" s="20"/>
      <c r="G427" s="4"/>
      <c r="H427" s="7"/>
      <c r="I427" s="4"/>
      <c r="J427" s="7"/>
      <c r="K427" s="8"/>
      <c r="L427" s="7"/>
      <c r="M427" s="4"/>
      <c r="N427" s="7"/>
      <c r="O427" s="4"/>
      <c r="P427" s="7"/>
      <c r="Q427" s="4"/>
      <c r="R427" s="7"/>
      <c r="S427"/>
      <c r="T427"/>
      <c r="U427"/>
      <c r="V427"/>
      <c r="W427"/>
      <c r="X427"/>
      <c r="Y427"/>
      <c r="Z427"/>
      <c r="AA427"/>
    </row>
    <row r="428" spans="1:27" s="19" customFormat="1" x14ac:dyDescent="0.2">
      <c r="A428" s="5"/>
      <c r="B428" s="18"/>
      <c r="C428" s="7"/>
      <c r="D428" s="4"/>
      <c r="E428" s="4"/>
      <c r="F428" s="20"/>
      <c r="G428" s="4"/>
      <c r="H428" s="7"/>
      <c r="I428" s="4"/>
      <c r="J428" s="7"/>
      <c r="K428" s="8"/>
      <c r="L428" s="7"/>
      <c r="M428" s="4"/>
      <c r="N428" s="7"/>
      <c r="O428" s="4"/>
      <c r="P428" s="7"/>
      <c r="Q428" s="4"/>
      <c r="R428" s="7"/>
      <c r="S428"/>
      <c r="T428"/>
      <c r="U428"/>
      <c r="V428"/>
      <c r="W428"/>
      <c r="X428"/>
      <c r="Y428"/>
      <c r="Z428"/>
      <c r="AA428"/>
    </row>
    <row r="429" spans="1:27" s="19" customFormat="1" x14ac:dyDescent="0.2">
      <c r="A429" s="5"/>
      <c r="B429" s="18"/>
      <c r="C429" s="7"/>
      <c r="D429" s="4"/>
      <c r="E429" s="4"/>
      <c r="F429" s="20"/>
      <c r="G429" s="4"/>
      <c r="H429" s="7"/>
      <c r="I429" s="4"/>
      <c r="J429" s="7"/>
      <c r="K429" s="8"/>
      <c r="L429" s="7"/>
      <c r="M429" s="4"/>
      <c r="N429" s="7"/>
      <c r="O429" s="4"/>
      <c r="P429" s="7"/>
      <c r="Q429" s="4"/>
      <c r="R429" s="7"/>
      <c r="S429"/>
      <c r="T429"/>
      <c r="U429"/>
      <c r="V429"/>
      <c r="W429"/>
      <c r="X429"/>
      <c r="Y429"/>
      <c r="Z429"/>
      <c r="AA429"/>
    </row>
    <row r="430" spans="1:27" s="19" customFormat="1" x14ac:dyDescent="0.2">
      <c r="A430" s="5"/>
      <c r="B430" s="18"/>
      <c r="C430" s="7"/>
      <c r="D430" s="4"/>
      <c r="E430" s="4"/>
      <c r="F430" s="20"/>
      <c r="G430" s="4"/>
      <c r="H430" s="7"/>
      <c r="I430" s="4"/>
      <c r="J430" s="7"/>
      <c r="K430" s="8"/>
      <c r="L430" s="7"/>
      <c r="M430" s="4"/>
      <c r="N430" s="7"/>
      <c r="O430" s="4"/>
      <c r="P430" s="7"/>
      <c r="Q430" s="4"/>
      <c r="R430" s="7"/>
      <c r="S430"/>
      <c r="T430"/>
      <c r="U430"/>
      <c r="V430"/>
      <c r="W430"/>
      <c r="X430"/>
      <c r="Y430"/>
      <c r="Z430"/>
      <c r="AA430"/>
    </row>
    <row r="431" spans="1:27" s="19" customFormat="1" x14ac:dyDescent="0.2">
      <c r="A431" s="5"/>
      <c r="B431" s="18"/>
      <c r="C431" s="7"/>
      <c r="D431" s="4"/>
      <c r="E431" s="4"/>
      <c r="F431" s="20"/>
      <c r="G431" s="4"/>
      <c r="H431" s="7"/>
      <c r="I431" s="4"/>
      <c r="J431" s="7"/>
      <c r="K431" s="8"/>
      <c r="L431" s="7"/>
      <c r="M431" s="4"/>
      <c r="N431" s="7"/>
      <c r="O431" s="4"/>
      <c r="P431" s="7"/>
      <c r="Q431" s="4"/>
      <c r="R431" s="7"/>
      <c r="S431"/>
      <c r="T431"/>
      <c r="U431"/>
      <c r="V431"/>
      <c r="W431"/>
      <c r="X431"/>
      <c r="Y431"/>
      <c r="Z431"/>
      <c r="AA431"/>
    </row>
    <row r="432" spans="1:27" s="19" customFormat="1" x14ac:dyDescent="0.2">
      <c r="A432" s="5"/>
      <c r="B432" s="18"/>
      <c r="C432" s="7"/>
      <c r="D432" s="4"/>
      <c r="E432" s="4"/>
      <c r="F432" s="20"/>
      <c r="G432" s="4"/>
      <c r="H432" s="7"/>
      <c r="I432" s="4"/>
      <c r="J432" s="7"/>
      <c r="K432" s="8"/>
      <c r="L432" s="7"/>
      <c r="M432" s="4"/>
      <c r="N432" s="7"/>
      <c r="O432" s="4"/>
      <c r="P432" s="7"/>
      <c r="Q432" s="4"/>
      <c r="R432" s="7"/>
      <c r="S432"/>
      <c r="T432"/>
      <c r="U432"/>
      <c r="V432"/>
      <c r="W432"/>
      <c r="X432"/>
      <c r="Y432"/>
      <c r="Z432"/>
      <c r="AA432"/>
    </row>
    <row r="433" spans="1:27" s="19" customFormat="1" x14ac:dyDescent="0.2">
      <c r="A433" s="5"/>
      <c r="B433" s="18"/>
      <c r="C433" s="7"/>
      <c r="D433" s="4"/>
      <c r="E433" s="4"/>
      <c r="F433" s="20"/>
      <c r="G433" s="4"/>
      <c r="H433" s="7"/>
      <c r="I433" s="4"/>
      <c r="J433" s="7"/>
      <c r="K433" s="8"/>
      <c r="L433" s="7"/>
      <c r="M433" s="4"/>
      <c r="N433" s="7"/>
      <c r="O433" s="4"/>
      <c r="P433" s="7"/>
      <c r="Q433" s="4"/>
      <c r="R433" s="7"/>
      <c r="S433"/>
      <c r="T433"/>
      <c r="U433"/>
      <c r="V433"/>
      <c r="W433"/>
      <c r="X433"/>
      <c r="Y433"/>
      <c r="Z433"/>
      <c r="AA433"/>
    </row>
    <row r="434" spans="1:27" s="19" customFormat="1" x14ac:dyDescent="0.2">
      <c r="A434" s="5"/>
      <c r="B434" s="18"/>
      <c r="C434" s="7"/>
      <c r="D434" s="4"/>
      <c r="E434" s="4"/>
      <c r="F434" s="20"/>
      <c r="G434" s="4"/>
      <c r="H434" s="7"/>
      <c r="I434" s="4"/>
      <c r="J434" s="7"/>
      <c r="K434" s="8"/>
      <c r="L434" s="7"/>
      <c r="M434" s="4"/>
      <c r="N434" s="7"/>
      <c r="O434" s="4"/>
      <c r="P434" s="7"/>
      <c r="Q434" s="4"/>
      <c r="R434" s="7"/>
      <c r="S434"/>
      <c r="T434"/>
      <c r="U434"/>
      <c r="V434"/>
      <c r="W434"/>
      <c r="X434"/>
      <c r="Y434"/>
      <c r="Z434"/>
      <c r="AA434"/>
    </row>
    <row r="435" spans="1:27" s="19" customFormat="1" x14ac:dyDescent="0.2">
      <c r="A435" s="5"/>
      <c r="B435" s="18"/>
      <c r="C435" s="7"/>
      <c r="D435" s="4"/>
      <c r="E435" s="4"/>
      <c r="F435" s="20"/>
      <c r="G435" s="4"/>
      <c r="H435" s="7"/>
      <c r="I435" s="4"/>
      <c r="J435" s="7"/>
      <c r="K435" s="8"/>
      <c r="L435" s="7"/>
      <c r="M435" s="4"/>
      <c r="N435" s="7"/>
      <c r="O435" s="4"/>
      <c r="P435" s="7"/>
      <c r="Q435" s="4"/>
      <c r="R435" s="7"/>
      <c r="S435"/>
      <c r="T435"/>
      <c r="U435"/>
      <c r="V435"/>
      <c r="W435"/>
      <c r="X435"/>
      <c r="Y435"/>
      <c r="Z435"/>
      <c r="AA435"/>
    </row>
    <row r="436" spans="1:27" s="19" customFormat="1" x14ac:dyDescent="0.2">
      <c r="A436" s="5"/>
      <c r="B436" s="18"/>
      <c r="C436" s="7"/>
      <c r="D436" s="4"/>
      <c r="E436" s="4"/>
      <c r="F436" s="20"/>
      <c r="G436" s="4"/>
      <c r="H436" s="7"/>
      <c r="I436" s="4"/>
      <c r="J436" s="7"/>
      <c r="K436" s="8"/>
      <c r="L436" s="7"/>
      <c r="M436" s="4"/>
      <c r="N436" s="7"/>
      <c r="O436" s="4"/>
      <c r="P436" s="7"/>
      <c r="Q436" s="4"/>
      <c r="R436" s="7"/>
      <c r="S436"/>
      <c r="T436"/>
      <c r="U436"/>
      <c r="V436"/>
      <c r="W436"/>
      <c r="X436"/>
      <c r="Y436"/>
      <c r="Z436"/>
      <c r="AA436"/>
    </row>
    <row r="437" spans="1:27" s="19" customFormat="1" x14ac:dyDescent="0.2">
      <c r="A437" s="5"/>
      <c r="B437" s="18"/>
      <c r="C437" s="7"/>
      <c r="D437" s="4"/>
      <c r="E437" s="4"/>
      <c r="F437" s="20"/>
      <c r="G437" s="4"/>
      <c r="H437" s="7"/>
      <c r="I437" s="4"/>
      <c r="J437" s="7"/>
      <c r="K437" s="8"/>
      <c r="L437" s="7"/>
      <c r="M437" s="4"/>
      <c r="N437" s="7"/>
      <c r="O437" s="4"/>
      <c r="P437" s="7"/>
      <c r="Q437" s="4"/>
      <c r="R437" s="7"/>
      <c r="S437"/>
      <c r="T437"/>
      <c r="U437"/>
      <c r="V437"/>
      <c r="W437"/>
      <c r="X437"/>
      <c r="Y437"/>
      <c r="Z437"/>
      <c r="AA437"/>
    </row>
    <row r="438" spans="1:27" s="19" customFormat="1" x14ac:dyDescent="0.2">
      <c r="A438" s="5"/>
      <c r="B438" s="18"/>
      <c r="C438" s="7"/>
      <c r="D438" s="4"/>
      <c r="E438" s="4"/>
      <c r="F438" s="20"/>
      <c r="G438" s="4"/>
      <c r="H438" s="7"/>
      <c r="I438" s="4"/>
      <c r="J438" s="7"/>
      <c r="K438" s="8"/>
      <c r="L438" s="7"/>
      <c r="M438" s="4"/>
      <c r="N438" s="7"/>
      <c r="O438" s="4"/>
      <c r="P438" s="7"/>
      <c r="Q438" s="4"/>
      <c r="R438" s="7"/>
      <c r="S438"/>
      <c r="T438"/>
      <c r="U438"/>
      <c r="V438"/>
      <c r="W438"/>
      <c r="X438"/>
      <c r="Y438"/>
      <c r="Z438"/>
      <c r="AA438"/>
    </row>
    <row r="439" spans="1:27" s="19" customFormat="1" x14ac:dyDescent="0.2">
      <c r="A439" s="5"/>
      <c r="B439" s="18"/>
      <c r="C439" s="7"/>
      <c r="D439" s="4"/>
      <c r="E439" s="4"/>
      <c r="F439" s="20"/>
      <c r="G439" s="4"/>
      <c r="H439" s="7"/>
      <c r="I439" s="4"/>
      <c r="J439" s="7"/>
      <c r="K439" s="8"/>
      <c r="L439" s="7"/>
      <c r="M439" s="4"/>
      <c r="N439" s="7"/>
      <c r="O439" s="4"/>
      <c r="P439" s="7"/>
      <c r="Q439" s="4"/>
      <c r="R439" s="7"/>
      <c r="S439"/>
      <c r="T439"/>
      <c r="U439"/>
      <c r="V439"/>
      <c r="W439"/>
      <c r="X439"/>
      <c r="Y439"/>
      <c r="Z439"/>
      <c r="AA439"/>
    </row>
    <row r="440" spans="1:27" s="19" customFormat="1" x14ac:dyDescent="0.2">
      <c r="A440" s="5"/>
      <c r="B440" s="18"/>
      <c r="C440" s="7"/>
      <c r="D440" s="4"/>
      <c r="E440" s="4"/>
      <c r="F440" s="20"/>
      <c r="G440" s="4"/>
      <c r="H440" s="7"/>
      <c r="I440" s="4"/>
      <c r="J440" s="7"/>
      <c r="K440" s="8"/>
      <c r="L440" s="7"/>
      <c r="M440" s="4"/>
      <c r="N440" s="7"/>
      <c r="O440" s="4"/>
      <c r="P440" s="7"/>
      <c r="Q440" s="4"/>
      <c r="R440" s="7"/>
      <c r="S440"/>
      <c r="T440"/>
      <c r="U440"/>
      <c r="V440"/>
      <c r="W440"/>
      <c r="X440"/>
      <c r="Y440"/>
      <c r="Z440"/>
      <c r="AA440"/>
    </row>
    <row r="441" spans="1:27" s="19" customFormat="1" x14ac:dyDescent="0.2">
      <c r="A441" s="5"/>
      <c r="B441" s="18"/>
      <c r="C441" s="7"/>
      <c r="D441" s="4"/>
      <c r="E441" s="4"/>
      <c r="F441" s="20"/>
      <c r="G441" s="4"/>
      <c r="H441" s="7"/>
      <c r="I441" s="4"/>
      <c r="J441" s="7"/>
      <c r="K441" s="8"/>
      <c r="L441" s="7"/>
      <c r="M441" s="4"/>
      <c r="N441" s="7"/>
      <c r="O441" s="4"/>
      <c r="P441" s="7"/>
      <c r="Q441" s="4"/>
      <c r="R441" s="7"/>
      <c r="S441"/>
      <c r="T441"/>
      <c r="U441"/>
      <c r="V441"/>
      <c r="W441"/>
      <c r="X441"/>
      <c r="Y441"/>
      <c r="Z441"/>
      <c r="AA441"/>
    </row>
    <row r="442" spans="1:27" s="19" customFormat="1" x14ac:dyDescent="0.2">
      <c r="A442" s="5"/>
      <c r="B442" s="18"/>
      <c r="C442" s="7"/>
      <c r="D442" s="4"/>
      <c r="E442" s="4"/>
      <c r="F442" s="20"/>
      <c r="G442" s="4"/>
      <c r="H442" s="7"/>
      <c r="I442" s="4"/>
      <c r="J442" s="7"/>
      <c r="K442" s="8"/>
      <c r="L442" s="7"/>
      <c r="M442" s="4"/>
      <c r="N442" s="7"/>
      <c r="O442" s="4"/>
      <c r="P442" s="7"/>
      <c r="Q442" s="4"/>
      <c r="R442" s="7"/>
      <c r="S442"/>
      <c r="T442"/>
      <c r="U442"/>
      <c r="V442"/>
      <c r="W442"/>
      <c r="X442"/>
      <c r="Y442"/>
      <c r="Z442"/>
      <c r="AA442"/>
    </row>
    <row r="443" spans="1:27" s="19" customFormat="1" x14ac:dyDescent="0.2">
      <c r="A443" s="5"/>
      <c r="B443" s="18"/>
      <c r="C443" s="7"/>
      <c r="D443" s="4"/>
      <c r="E443" s="4"/>
      <c r="F443" s="20"/>
      <c r="G443" s="4"/>
      <c r="H443" s="7"/>
      <c r="I443" s="4"/>
      <c r="J443" s="7"/>
      <c r="K443" s="8"/>
      <c r="L443" s="7"/>
      <c r="M443" s="4"/>
      <c r="N443" s="7"/>
      <c r="O443" s="4"/>
      <c r="P443" s="7"/>
      <c r="Q443" s="4"/>
      <c r="R443" s="7"/>
      <c r="S443"/>
      <c r="T443"/>
      <c r="U443"/>
      <c r="V443"/>
      <c r="W443"/>
      <c r="X443"/>
      <c r="Y443"/>
      <c r="Z443"/>
      <c r="AA443"/>
    </row>
    <row r="444" spans="1:27" s="19" customFormat="1" x14ac:dyDescent="0.2">
      <c r="A444" s="5"/>
      <c r="B444" s="18"/>
      <c r="C444" s="7"/>
      <c r="D444" s="4"/>
      <c r="E444" s="4"/>
      <c r="F444" s="20"/>
      <c r="G444" s="4"/>
      <c r="H444" s="7"/>
      <c r="I444" s="4"/>
      <c r="J444" s="7"/>
      <c r="K444" s="8"/>
      <c r="L444" s="7"/>
      <c r="M444" s="4"/>
      <c r="N444" s="7"/>
      <c r="O444" s="4"/>
      <c r="P444" s="7"/>
      <c r="Q444" s="4"/>
      <c r="R444" s="7"/>
      <c r="S444"/>
      <c r="T444"/>
      <c r="U444"/>
      <c r="V444"/>
      <c r="W444"/>
      <c r="X444"/>
      <c r="Y444"/>
      <c r="Z444"/>
      <c r="AA444"/>
    </row>
    <row r="445" spans="1:27" s="19" customFormat="1" x14ac:dyDescent="0.2">
      <c r="A445" s="5"/>
      <c r="B445" s="18"/>
      <c r="C445" s="7"/>
      <c r="D445" s="4"/>
      <c r="E445" s="4"/>
      <c r="F445" s="20"/>
      <c r="G445" s="4"/>
      <c r="H445" s="7"/>
      <c r="I445" s="4"/>
      <c r="J445" s="7"/>
      <c r="K445" s="8"/>
      <c r="L445" s="7"/>
      <c r="M445" s="4"/>
      <c r="N445" s="7"/>
      <c r="O445" s="4"/>
      <c r="P445" s="7"/>
      <c r="Q445" s="4"/>
      <c r="R445" s="7"/>
      <c r="S445"/>
      <c r="T445"/>
      <c r="U445"/>
      <c r="V445"/>
      <c r="W445"/>
      <c r="X445"/>
      <c r="Y445"/>
      <c r="Z445"/>
      <c r="AA445"/>
    </row>
    <row r="446" spans="1:27" s="19" customFormat="1" x14ac:dyDescent="0.2">
      <c r="A446" s="5"/>
      <c r="B446" s="18"/>
      <c r="C446" s="7"/>
      <c r="D446" s="4"/>
      <c r="E446" s="4"/>
      <c r="F446" s="20"/>
      <c r="G446" s="4"/>
      <c r="H446" s="7"/>
      <c r="I446" s="4"/>
      <c r="J446" s="7"/>
      <c r="K446" s="8"/>
      <c r="L446" s="7"/>
      <c r="M446" s="4"/>
      <c r="N446" s="7"/>
      <c r="O446" s="4"/>
      <c r="P446" s="7"/>
      <c r="Q446" s="4"/>
      <c r="R446" s="7"/>
      <c r="S446"/>
      <c r="T446"/>
      <c r="U446"/>
      <c r="V446"/>
      <c r="W446"/>
      <c r="X446"/>
      <c r="Y446"/>
      <c r="Z446"/>
      <c r="AA446"/>
    </row>
    <row r="447" spans="1:27" s="19" customFormat="1" x14ac:dyDescent="0.2">
      <c r="A447" s="5"/>
      <c r="B447" s="18"/>
      <c r="C447" s="7"/>
      <c r="D447" s="4"/>
      <c r="E447" s="4"/>
      <c r="F447" s="20"/>
      <c r="G447" s="4"/>
      <c r="H447" s="7"/>
      <c r="I447" s="4"/>
      <c r="J447" s="7"/>
      <c r="K447" s="8"/>
      <c r="L447" s="7"/>
      <c r="M447" s="4"/>
      <c r="N447" s="7"/>
      <c r="O447" s="4"/>
      <c r="P447" s="7"/>
      <c r="Q447" s="4"/>
      <c r="R447" s="7"/>
      <c r="S447"/>
      <c r="T447"/>
      <c r="U447"/>
      <c r="V447"/>
      <c r="W447"/>
      <c r="X447"/>
      <c r="Y447"/>
      <c r="Z447"/>
      <c r="AA447"/>
    </row>
    <row r="448" spans="1:27" s="19" customFormat="1" x14ac:dyDescent="0.2">
      <c r="A448" s="5"/>
      <c r="B448" s="18"/>
      <c r="C448" s="7"/>
      <c r="D448" s="4"/>
      <c r="E448" s="4"/>
      <c r="F448" s="20"/>
      <c r="G448" s="4"/>
      <c r="H448" s="7"/>
      <c r="I448" s="4"/>
      <c r="J448" s="7"/>
      <c r="K448" s="8"/>
      <c r="L448" s="7"/>
      <c r="M448" s="4"/>
      <c r="N448" s="7"/>
      <c r="O448" s="4"/>
      <c r="P448" s="7"/>
      <c r="Q448" s="4"/>
      <c r="R448" s="7"/>
      <c r="S448"/>
      <c r="T448"/>
      <c r="U448"/>
      <c r="V448"/>
      <c r="W448"/>
      <c r="X448"/>
      <c r="Y448"/>
      <c r="Z448"/>
      <c r="AA448"/>
    </row>
    <row r="449" spans="1:27" s="19" customFormat="1" x14ac:dyDescent="0.2">
      <c r="A449" s="5"/>
      <c r="B449" s="18"/>
      <c r="C449" s="7"/>
      <c r="D449" s="4"/>
      <c r="E449" s="4"/>
      <c r="F449" s="20"/>
      <c r="G449" s="4"/>
      <c r="H449" s="7"/>
      <c r="I449" s="4"/>
      <c r="J449" s="7"/>
      <c r="K449" s="8"/>
      <c r="L449" s="7"/>
      <c r="M449" s="4"/>
      <c r="N449" s="7"/>
      <c r="O449" s="4"/>
      <c r="P449" s="7"/>
      <c r="Q449" s="4"/>
      <c r="R449" s="7"/>
      <c r="S449"/>
      <c r="T449"/>
      <c r="U449"/>
      <c r="V449"/>
      <c r="W449"/>
      <c r="X449"/>
      <c r="Y449"/>
      <c r="Z449"/>
      <c r="AA449"/>
    </row>
    <row r="450" spans="1:27" s="19" customFormat="1" x14ac:dyDescent="0.2">
      <c r="A450" s="5"/>
      <c r="B450" s="18"/>
      <c r="C450" s="7"/>
      <c r="D450" s="4"/>
      <c r="E450" s="4"/>
      <c r="F450" s="20"/>
      <c r="G450" s="4"/>
      <c r="H450" s="7"/>
      <c r="I450" s="4"/>
      <c r="J450" s="7"/>
      <c r="K450" s="8"/>
      <c r="L450" s="7"/>
      <c r="M450" s="4"/>
      <c r="N450" s="7"/>
      <c r="O450" s="4"/>
      <c r="P450" s="7"/>
      <c r="Q450" s="4"/>
      <c r="R450" s="7"/>
      <c r="S450"/>
      <c r="T450"/>
      <c r="U450"/>
      <c r="V450"/>
      <c r="W450"/>
      <c r="X450"/>
      <c r="Y450"/>
      <c r="Z450"/>
      <c r="AA450"/>
    </row>
    <row r="451" spans="1:27" s="19" customFormat="1" x14ac:dyDescent="0.2">
      <c r="A451" s="5"/>
      <c r="B451" s="18"/>
      <c r="C451" s="7"/>
      <c r="D451" s="4"/>
      <c r="E451" s="4"/>
      <c r="F451" s="20"/>
      <c r="G451" s="4"/>
      <c r="H451" s="7"/>
      <c r="I451" s="4"/>
      <c r="J451" s="7"/>
      <c r="K451" s="8"/>
      <c r="L451" s="7"/>
      <c r="M451" s="4"/>
      <c r="N451" s="7"/>
      <c r="O451" s="4"/>
      <c r="P451" s="7"/>
      <c r="Q451" s="4"/>
      <c r="R451" s="7"/>
      <c r="S451"/>
      <c r="T451"/>
      <c r="U451"/>
      <c r="V451"/>
      <c r="W451"/>
      <c r="X451"/>
      <c r="Y451"/>
      <c r="Z451"/>
      <c r="AA451"/>
    </row>
    <row r="452" spans="1:27" s="19" customFormat="1" x14ac:dyDescent="0.2">
      <c r="A452" s="5"/>
      <c r="B452" s="18"/>
      <c r="C452" s="7"/>
      <c r="D452" s="4"/>
      <c r="E452" s="4"/>
      <c r="F452" s="20"/>
      <c r="G452" s="4"/>
      <c r="H452" s="7"/>
      <c r="I452" s="4"/>
      <c r="J452" s="7"/>
      <c r="K452" s="8"/>
      <c r="L452" s="7"/>
      <c r="M452" s="4"/>
      <c r="N452" s="7"/>
      <c r="O452" s="4"/>
      <c r="P452" s="7"/>
      <c r="Q452" s="4"/>
      <c r="R452" s="7"/>
      <c r="S452"/>
      <c r="T452"/>
      <c r="U452"/>
      <c r="V452"/>
      <c r="W452"/>
      <c r="X452"/>
      <c r="Y452"/>
      <c r="Z452"/>
      <c r="AA452"/>
    </row>
    <row r="453" spans="1:27" s="19" customFormat="1" x14ac:dyDescent="0.2">
      <c r="A453" s="5"/>
      <c r="B453" s="18"/>
      <c r="C453" s="7"/>
      <c r="D453" s="4"/>
      <c r="E453" s="4"/>
      <c r="F453" s="20"/>
      <c r="G453" s="4"/>
      <c r="H453" s="7"/>
      <c r="I453" s="4"/>
      <c r="J453" s="7"/>
      <c r="K453" s="8"/>
      <c r="L453" s="7"/>
      <c r="M453" s="4"/>
      <c r="N453" s="7"/>
      <c r="O453" s="4"/>
      <c r="P453" s="7"/>
      <c r="Q453" s="4"/>
      <c r="R453" s="7"/>
      <c r="S453"/>
      <c r="T453"/>
      <c r="U453"/>
      <c r="V453"/>
      <c r="W453"/>
      <c r="X453"/>
      <c r="Y453"/>
      <c r="Z453"/>
      <c r="AA453"/>
    </row>
    <row r="454" spans="1:27" s="19" customFormat="1" x14ac:dyDescent="0.2">
      <c r="A454" s="5"/>
      <c r="B454" s="18"/>
      <c r="C454" s="7"/>
      <c r="D454" s="4"/>
      <c r="E454" s="4"/>
      <c r="F454" s="20"/>
      <c r="G454" s="4"/>
      <c r="H454" s="7"/>
      <c r="I454" s="4"/>
      <c r="J454" s="7"/>
      <c r="K454" s="8"/>
      <c r="L454" s="7"/>
      <c r="M454" s="4"/>
      <c r="N454" s="7"/>
      <c r="O454" s="4"/>
      <c r="P454" s="7"/>
      <c r="Q454" s="4"/>
      <c r="R454" s="7"/>
      <c r="S454"/>
      <c r="T454"/>
      <c r="U454"/>
      <c r="V454"/>
      <c r="W454"/>
      <c r="X454"/>
      <c r="Y454"/>
      <c r="Z454"/>
      <c r="AA454"/>
    </row>
    <row r="455" spans="1:27" s="19" customFormat="1" x14ac:dyDescent="0.2">
      <c r="A455" s="5"/>
      <c r="B455" s="18"/>
      <c r="C455" s="7"/>
      <c r="D455" s="4"/>
      <c r="E455" s="4"/>
      <c r="F455" s="20"/>
      <c r="G455" s="4"/>
      <c r="H455" s="7"/>
      <c r="I455" s="4"/>
      <c r="J455" s="7"/>
      <c r="K455" s="8"/>
      <c r="L455" s="7"/>
      <c r="M455" s="4"/>
      <c r="N455" s="7"/>
      <c r="O455" s="4"/>
      <c r="P455" s="7"/>
      <c r="Q455" s="4"/>
      <c r="R455" s="7"/>
      <c r="S455"/>
      <c r="T455"/>
      <c r="U455"/>
      <c r="V455"/>
      <c r="W455"/>
      <c r="X455"/>
      <c r="Y455"/>
      <c r="Z455"/>
      <c r="AA455"/>
    </row>
    <row r="456" spans="1:27" s="19" customFormat="1" x14ac:dyDescent="0.2">
      <c r="A456" s="5"/>
      <c r="B456" s="18"/>
      <c r="C456" s="7"/>
      <c r="D456" s="4"/>
      <c r="E456" s="4"/>
      <c r="F456" s="20"/>
      <c r="G456" s="4"/>
      <c r="H456" s="7"/>
      <c r="I456" s="4"/>
      <c r="J456" s="7"/>
      <c r="K456" s="8"/>
      <c r="L456" s="7"/>
      <c r="M456" s="4"/>
      <c r="N456" s="7"/>
      <c r="O456" s="4"/>
      <c r="P456" s="7"/>
      <c r="Q456" s="4"/>
      <c r="R456" s="7"/>
      <c r="S456"/>
      <c r="T456"/>
      <c r="U456"/>
      <c r="V456"/>
      <c r="W456"/>
      <c r="X456"/>
      <c r="Y456"/>
      <c r="Z456"/>
      <c r="AA456"/>
    </row>
    <row r="457" spans="1:27" s="19" customFormat="1" x14ac:dyDescent="0.2">
      <c r="A457" s="5"/>
      <c r="B457" s="18"/>
      <c r="C457" s="7"/>
      <c r="D457" s="4"/>
      <c r="E457" s="4"/>
      <c r="F457" s="20"/>
      <c r="G457" s="4"/>
      <c r="H457" s="7"/>
      <c r="I457" s="4"/>
      <c r="J457" s="7"/>
      <c r="K457" s="8"/>
      <c r="L457" s="7"/>
      <c r="M457" s="4"/>
      <c r="N457" s="7"/>
      <c r="O457" s="4"/>
      <c r="P457" s="7"/>
      <c r="Q457" s="4"/>
      <c r="R457" s="7"/>
      <c r="S457"/>
      <c r="T457"/>
      <c r="U457"/>
      <c r="V457"/>
      <c r="W457"/>
      <c r="X457"/>
      <c r="Y457"/>
      <c r="Z457"/>
      <c r="AA457"/>
    </row>
    <row r="458" spans="1:27" s="19" customFormat="1" x14ac:dyDescent="0.2">
      <c r="A458" s="5"/>
      <c r="B458" s="18"/>
      <c r="C458" s="7"/>
      <c r="D458" s="4"/>
      <c r="E458" s="4"/>
      <c r="F458" s="20"/>
      <c r="G458" s="4"/>
      <c r="H458" s="7"/>
      <c r="I458" s="4"/>
      <c r="J458" s="7"/>
      <c r="K458" s="8"/>
      <c r="L458" s="7"/>
      <c r="M458" s="4"/>
      <c r="N458" s="7"/>
      <c r="O458" s="4"/>
      <c r="P458" s="7"/>
      <c r="Q458" s="4"/>
      <c r="R458" s="7"/>
      <c r="S458"/>
      <c r="T458"/>
      <c r="U458"/>
      <c r="V458"/>
      <c r="W458"/>
      <c r="X458"/>
      <c r="Y458"/>
      <c r="Z458"/>
      <c r="AA458"/>
    </row>
    <row r="459" spans="1:27" s="19" customFormat="1" x14ac:dyDescent="0.2">
      <c r="A459" s="5"/>
      <c r="B459" s="18"/>
      <c r="C459" s="7"/>
      <c r="D459" s="4"/>
      <c r="E459" s="4"/>
      <c r="F459" s="20"/>
      <c r="G459" s="4"/>
      <c r="H459" s="7"/>
      <c r="I459" s="4"/>
      <c r="J459" s="7"/>
      <c r="K459" s="8"/>
      <c r="L459" s="7"/>
      <c r="M459" s="4"/>
      <c r="N459" s="7"/>
      <c r="O459" s="4"/>
      <c r="P459" s="7"/>
      <c r="Q459" s="4"/>
      <c r="R459" s="7"/>
      <c r="S459"/>
      <c r="T459"/>
      <c r="U459"/>
      <c r="V459"/>
      <c r="W459"/>
      <c r="X459"/>
      <c r="Y459"/>
      <c r="Z459"/>
      <c r="AA459"/>
    </row>
    <row r="460" spans="1:27" s="19" customFormat="1" x14ac:dyDescent="0.2">
      <c r="A460" s="5"/>
      <c r="B460" s="18"/>
      <c r="C460" s="7"/>
      <c r="D460" s="4"/>
      <c r="E460" s="4"/>
      <c r="F460" s="20"/>
      <c r="G460" s="4"/>
      <c r="H460" s="7"/>
      <c r="I460" s="4"/>
      <c r="J460" s="7"/>
      <c r="K460" s="8"/>
      <c r="L460" s="7"/>
      <c r="M460" s="4"/>
      <c r="N460" s="7"/>
      <c r="O460" s="4"/>
      <c r="P460" s="7"/>
      <c r="Q460" s="4"/>
      <c r="R460" s="7"/>
      <c r="S460"/>
      <c r="T460"/>
      <c r="U460"/>
      <c r="V460"/>
      <c r="W460"/>
      <c r="X460"/>
      <c r="Y460"/>
      <c r="Z460"/>
      <c r="AA460"/>
    </row>
    <row r="461" spans="1:27" s="19" customFormat="1" x14ac:dyDescent="0.2">
      <c r="A461" s="5"/>
      <c r="B461" s="18"/>
      <c r="C461" s="7"/>
      <c r="D461" s="4"/>
      <c r="E461" s="4"/>
      <c r="F461" s="20"/>
      <c r="G461" s="4"/>
      <c r="H461" s="7"/>
      <c r="I461" s="4"/>
      <c r="J461" s="7"/>
      <c r="K461" s="8"/>
      <c r="L461" s="7"/>
      <c r="M461" s="4"/>
      <c r="N461" s="7"/>
      <c r="O461" s="4"/>
      <c r="P461" s="7"/>
      <c r="Q461" s="4"/>
      <c r="R461" s="7"/>
      <c r="S461"/>
      <c r="T461"/>
      <c r="U461"/>
      <c r="V461"/>
      <c r="W461"/>
      <c r="X461"/>
      <c r="Y461"/>
      <c r="Z461"/>
      <c r="AA461"/>
    </row>
    <row r="462" spans="1:27" s="19" customFormat="1" x14ac:dyDescent="0.2">
      <c r="A462" s="5"/>
      <c r="B462" s="18"/>
      <c r="C462" s="7"/>
      <c r="D462" s="4"/>
      <c r="E462" s="4"/>
      <c r="F462" s="20"/>
      <c r="G462" s="4"/>
      <c r="H462" s="7"/>
      <c r="I462" s="4"/>
      <c r="J462" s="7"/>
      <c r="K462" s="8"/>
      <c r="L462" s="7"/>
      <c r="M462" s="4"/>
      <c r="N462" s="7"/>
      <c r="O462" s="4"/>
      <c r="P462" s="7"/>
      <c r="Q462" s="4"/>
      <c r="R462" s="7"/>
      <c r="S462"/>
      <c r="T462"/>
      <c r="U462"/>
      <c r="V462"/>
      <c r="W462"/>
      <c r="X462"/>
      <c r="Y462"/>
      <c r="Z462"/>
      <c r="AA462"/>
    </row>
    <row r="463" spans="1:27" s="19" customFormat="1" x14ac:dyDescent="0.2">
      <c r="A463" s="5"/>
      <c r="B463" s="18"/>
      <c r="C463" s="7"/>
      <c r="D463" s="4"/>
      <c r="E463" s="4"/>
      <c r="F463" s="20"/>
      <c r="G463" s="4"/>
      <c r="H463" s="7"/>
      <c r="I463" s="4"/>
      <c r="J463" s="7"/>
      <c r="K463" s="8"/>
      <c r="L463" s="7"/>
      <c r="M463" s="4"/>
      <c r="N463" s="7"/>
      <c r="O463" s="4"/>
      <c r="P463" s="7"/>
      <c r="Q463" s="4"/>
      <c r="R463" s="7"/>
      <c r="S463"/>
      <c r="T463"/>
      <c r="U463"/>
      <c r="V463"/>
      <c r="W463"/>
      <c r="X463"/>
      <c r="Y463"/>
      <c r="Z463"/>
      <c r="AA463"/>
    </row>
    <row r="464" spans="1:27" s="19" customFormat="1" x14ac:dyDescent="0.2">
      <c r="A464" s="5"/>
      <c r="B464" s="18"/>
      <c r="C464" s="7"/>
      <c r="D464" s="4"/>
      <c r="E464" s="4"/>
      <c r="F464" s="20"/>
      <c r="G464" s="4"/>
      <c r="H464" s="7"/>
      <c r="I464" s="4"/>
      <c r="J464" s="7"/>
      <c r="K464" s="8"/>
      <c r="L464" s="7"/>
      <c r="M464" s="4"/>
      <c r="N464" s="7"/>
      <c r="O464" s="4"/>
      <c r="P464" s="7"/>
      <c r="Q464" s="4"/>
      <c r="R464" s="7"/>
      <c r="S464"/>
      <c r="T464"/>
      <c r="U464"/>
      <c r="V464"/>
      <c r="W464"/>
      <c r="X464"/>
      <c r="Y464"/>
      <c r="Z464"/>
      <c r="AA464"/>
    </row>
    <row r="465" spans="1:27" s="19" customFormat="1" x14ac:dyDescent="0.2">
      <c r="A465" s="5"/>
      <c r="B465" s="18"/>
      <c r="C465" s="7"/>
      <c r="D465" s="4"/>
      <c r="E465" s="4"/>
      <c r="F465" s="20"/>
      <c r="G465" s="4"/>
      <c r="H465" s="7"/>
      <c r="I465" s="4"/>
      <c r="J465" s="7"/>
      <c r="K465" s="8"/>
      <c r="L465" s="7"/>
      <c r="M465" s="4"/>
      <c r="N465" s="7"/>
      <c r="O465" s="4"/>
      <c r="P465" s="7"/>
      <c r="Q465" s="4"/>
      <c r="R465" s="7"/>
      <c r="S465"/>
      <c r="T465"/>
      <c r="U465"/>
      <c r="V465"/>
      <c r="W465"/>
      <c r="X465"/>
      <c r="Y465"/>
      <c r="Z465"/>
      <c r="AA465"/>
    </row>
    <row r="466" spans="1:27" s="19" customFormat="1" x14ac:dyDescent="0.2">
      <c r="A466" s="5"/>
      <c r="B466" s="18"/>
      <c r="C466" s="7"/>
      <c r="D466" s="4"/>
      <c r="E466" s="4"/>
      <c r="F466" s="20"/>
      <c r="G466" s="4"/>
      <c r="H466" s="7"/>
      <c r="I466" s="4"/>
      <c r="J466" s="7"/>
      <c r="K466" s="8"/>
      <c r="L466" s="7"/>
      <c r="M466" s="4"/>
      <c r="N466" s="7"/>
      <c r="O466" s="4"/>
      <c r="P466" s="7"/>
      <c r="Q466" s="4"/>
      <c r="R466" s="7"/>
      <c r="S466"/>
      <c r="T466"/>
      <c r="U466"/>
      <c r="V466"/>
      <c r="W466"/>
      <c r="X466"/>
      <c r="Y466"/>
      <c r="Z466"/>
      <c r="AA466"/>
    </row>
    <row r="467" spans="1:27" s="19" customFormat="1" x14ac:dyDescent="0.2">
      <c r="A467" s="5"/>
      <c r="B467" s="18"/>
      <c r="C467" s="7"/>
      <c r="D467" s="4"/>
      <c r="E467" s="4"/>
      <c r="F467" s="20"/>
      <c r="G467" s="4"/>
      <c r="H467" s="7"/>
      <c r="I467" s="4"/>
      <c r="J467" s="7"/>
      <c r="K467" s="8"/>
      <c r="L467" s="7"/>
      <c r="M467" s="4"/>
      <c r="N467" s="7"/>
      <c r="O467" s="4"/>
      <c r="P467" s="7"/>
      <c r="Q467" s="4"/>
      <c r="R467" s="7"/>
      <c r="S467"/>
      <c r="T467"/>
      <c r="U467"/>
      <c r="V467"/>
      <c r="W467"/>
      <c r="X467"/>
      <c r="Y467"/>
      <c r="Z467"/>
      <c r="AA467"/>
    </row>
    <row r="468" spans="1:27" s="19" customFormat="1" x14ac:dyDescent="0.2">
      <c r="A468" s="5"/>
      <c r="B468" s="18"/>
      <c r="C468" s="7"/>
      <c r="D468" s="4"/>
      <c r="E468" s="4"/>
      <c r="F468" s="20"/>
      <c r="G468" s="4"/>
      <c r="H468" s="7"/>
      <c r="I468" s="4"/>
      <c r="J468" s="7"/>
      <c r="K468" s="8"/>
      <c r="L468" s="7"/>
      <c r="M468" s="4"/>
      <c r="N468" s="7"/>
      <c r="O468" s="4"/>
      <c r="P468" s="7"/>
      <c r="Q468" s="4"/>
      <c r="R468" s="7"/>
      <c r="S468"/>
      <c r="T468"/>
      <c r="U468"/>
      <c r="V468"/>
      <c r="W468"/>
      <c r="X468"/>
      <c r="Y468"/>
      <c r="Z468"/>
      <c r="AA468"/>
    </row>
    <row r="469" spans="1:27" s="19" customFormat="1" x14ac:dyDescent="0.2">
      <c r="A469" s="5"/>
      <c r="B469" s="18"/>
      <c r="C469" s="7"/>
      <c r="D469" s="4"/>
      <c r="E469" s="4"/>
      <c r="F469" s="20"/>
      <c r="G469" s="4"/>
      <c r="H469" s="7"/>
      <c r="I469" s="4"/>
      <c r="J469" s="7"/>
      <c r="K469" s="8"/>
      <c r="L469" s="7"/>
      <c r="M469" s="4"/>
      <c r="N469" s="7"/>
      <c r="O469" s="4"/>
      <c r="P469" s="7"/>
      <c r="Q469" s="4"/>
      <c r="R469" s="7"/>
      <c r="S469"/>
      <c r="T469"/>
      <c r="U469"/>
      <c r="V469"/>
      <c r="W469"/>
      <c r="X469"/>
      <c r="Y469"/>
      <c r="Z469"/>
      <c r="AA469"/>
    </row>
    <row r="470" spans="1:27" s="19" customFormat="1" x14ac:dyDescent="0.2">
      <c r="A470" s="5"/>
      <c r="B470" s="18"/>
      <c r="C470" s="7"/>
      <c r="D470" s="4"/>
      <c r="E470" s="4"/>
      <c r="F470" s="20"/>
      <c r="G470" s="4"/>
      <c r="H470" s="7"/>
      <c r="I470" s="4"/>
      <c r="J470" s="7"/>
      <c r="K470" s="8"/>
      <c r="L470" s="7"/>
      <c r="M470" s="4"/>
      <c r="N470" s="7"/>
      <c r="O470" s="4"/>
      <c r="P470" s="7"/>
      <c r="Q470" s="4"/>
      <c r="R470" s="7"/>
      <c r="S470"/>
      <c r="T470"/>
      <c r="U470"/>
      <c r="V470"/>
      <c r="W470"/>
      <c r="X470"/>
      <c r="Y470"/>
      <c r="Z470"/>
      <c r="AA470"/>
    </row>
    <row r="471" spans="1:27" s="19" customFormat="1" x14ac:dyDescent="0.2">
      <c r="A471" s="5"/>
      <c r="B471" s="18"/>
      <c r="C471" s="7"/>
      <c r="D471" s="4"/>
      <c r="E471" s="4"/>
      <c r="F471" s="20"/>
      <c r="G471" s="4"/>
      <c r="H471" s="7"/>
      <c r="I471" s="4"/>
      <c r="J471" s="7"/>
      <c r="K471" s="8"/>
      <c r="L471" s="7"/>
      <c r="M471" s="4"/>
      <c r="N471" s="7"/>
      <c r="O471" s="4"/>
      <c r="P471" s="7"/>
      <c r="Q471" s="4"/>
      <c r="R471" s="7"/>
      <c r="S471"/>
      <c r="T471"/>
      <c r="U471"/>
      <c r="V471"/>
      <c r="W471"/>
      <c r="X471"/>
      <c r="Y471"/>
      <c r="Z471"/>
      <c r="AA471"/>
    </row>
    <row r="472" spans="1:27" s="19" customFormat="1" x14ac:dyDescent="0.2">
      <c r="A472" s="5"/>
      <c r="B472" s="18"/>
      <c r="C472" s="7"/>
      <c r="D472" s="4"/>
      <c r="E472" s="4"/>
      <c r="F472" s="20"/>
      <c r="G472" s="4"/>
      <c r="H472" s="7"/>
      <c r="I472" s="4"/>
      <c r="J472" s="7"/>
      <c r="K472" s="8"/>
      <c r="L472" s="7"/>
      <c r="M472" s="4"/>
      <c r="N472" s="7"/>
      <c r="O472" s="4"/>
      <c r="P472" s="7"/>
      <c r="Q472" s="4"/>
      <c r="R472" s="7"/>
      <c r="S472"/>
      <c r="T472"/>
      <c r="U472"/>
      <c r="V472"/>
      <c r="W472"/>
      <c r="X472"/>
      <c r="Y472"/>
      <c r="Z472"/>
      <c r="AA472"/>
    </row>
    <row r="473" spans="1:27" s="19" customFormat="1" x14ac:dyDescent="0.2">
      <c r="A473" s="5"/>
      <c r="B473" s="18"/>
      <c r="C473" s="7"/>
      <c r="D473" s="4"/>
      <c r="E473" s="4"/>
      <c r="F473" s="20"/>
      <c r="G473" s="4"/>
      <c r="H473" s="7"/>
      <c r="I473" s="4"/>
      <c r="J473" s="7"/>
      <c r="K473" s="8"/>
      <c r="L473" s="7"/>
      <c r="M473" s="4"/>
      <c r="N473" s="7"/>
      <c r="O473" s="4"/>
      <c r="P473" s="7"/>
      <c r="Q473" s="4"/>
      <c r="R473" s="7"/>
      <c r="S473"/>
      <c r="T473"/>
      <c r="U473"/>
      <c r="V473"/>
      <c r="W473"/>
      <c r="X473"/>
      <c r="Y473"/>
      <c r="Z473"/>
      <c r="AA473"/>
    </row>
    <row r="474" spans="1:27" s="19" customFormat="1" x14ac:dyDescent="0.2">
      <c r="A474" s="5"/>
      <c r="B474" s="18"/>
      <c r="C474" s="7"/>
      <c r="D474" s="4"/>
      <c r="E474" s="4"/>
      <c r="F474" s="20"/>
      <c r="G474" s="4"/>
      <c r="H474" s="7"/>
      <c r="I474" s="4"/>
      <c r="J474" s="7"/>
      <c r="K474" s="8"/>
      <c r="L474" s="7"/>
      <c r="M474" s="4"/>
      <c r="N474" s="7"/>
      <c r="O474" s="4"/>
      <c r="P474" s="7"/>
      <c r="Q474" s="4"/>
      <c r="R474" s="7"/>
      <c r="S474"/>
      <c r="T474"/>
      <c r="U474"/>
      <c r="V474"/>
      <c r="W474"/>
      <c r="X474"/>
      <c r="Y474"/>
      <c r="Z474"/>
      <c r="AA474"/>
    </row>
    <row r="475" spans="1:27" s="19" customFormat="1" x14ac:dyDescent="0.2">
      <c r="A475" s="5"/>
      <c r="B475" s="18"/>
      <c r="C475" s="7"/>
      <c r="D475" s="4"/>
      <c r="E475" s="4"/>
      <c r="F475" s="20"/>
      <c r="G475" s="4"/>
      <c r="H475" s="7"/>
      <c r="I475" s="4"/>
      <c r="J475" s="7"/>
      <c r="K475" s="8"/>
      <c r="L475" s="7"/>
      <c r="M475" s="4"/>
      <c r="N475" s="7"/>
      <c r="O475" s="4"/>
      <c r="P475" s="7"/>
      <c r="Q475" s="4"/>
      <c r="R475" s="7"/>
      <c r="S475"/>
      <c r="T475"/>
      <c r="U475"/>
      <c r="V475"/>
      <c r="W475"/>
      <c r="X475"/>
      <c r="Y475"/>
      <c r="Z475"/>
      <c r="AA475"/>
    </row>
    <row r="476" spans="1:27" s="19" customFormat="1" x14ac:dyDescent="0.2">
      <c r="A476" s="5"/>
      <c r="B476" s="18"/>
      <c r="C476" s="7"/>
      <c r="D476" s="4"/>
      <c r="E476" s="4"/>
      <c r="F476" s="20"/>
      <c r="G476" s="4"/>
      <c r="H476" s="7"/>
      <c r="I476" s="4"/>
      <c r="J476" s="7"/>
      <c r="K476" s="8"/>
      <c r="L476" s="7"/>
      <c r="M476" s="4"/>
      <c r="N476" s="7"/>
      <c r="O476" s="4"/>
      <c r="P476" s="7"/>
      <c r="Q476" s="4"/>
      <c r="R476" s="7"/>
      <c r="S476"/>
      <c r="T476"/>
      <c r="U476"/>
      <c r="V476"/>
      <c r="W476"/>
      <c r="X476"/>
      <c r="Y476"/>
      <c r="Z476"/>
      <c r="AA476"/>
    </row>
    <row r="477" spans="1:27" s="19" customFormat="1" x14ac:dyDescent="0.2">
      <c r="A477" s="5"/>
      <c r="B477" s="18"/>
      <c r="C477" s="7"/>
      <c r="D477" s="4"/>
      <c r="E477" s="4"/>
      <c r="F477" s="20"/>
      <c r="G477" s="4"/>
      <c r="H477" s="7"/>
      <c r="I477" s="4"/>
      <c r="J477" s="7"/>
      <c r="K477" s="8"/>
      <c r="L477" s="7"/>
      <c r="M477" s="4"/>
      <c r="N477" s="7"/>
      <c r="O477" s="4"/>
      <c r="P477" s="7"/>
      <c r="Q477" s="4"/>
      <c r="R477" s="7"/>
      <c r="S477"/>
      <c r="T477"/>
      <c r="U477"/>
      <c r="V477"/>
      <c r="W477"/>
      <c r="X477"/>
      <c r="Y477"/>
      <c r="Z477"/>
      <c r="AA477"/>
    </row>
    <row r="478" spans="1:27" s="19" customFormat="1" x14ac:dyDescent="0.2">
      <c r="A478" s="5"/>
      <c r="B478" s="18"/>
      <c r="C478" s="7"/>
      <c r="D478" s="4"/>
      <c r="E478" s="4"/>
      <c r="F478" s="20"/>
      <c r="G478" s="4"/>
      <c r="H478" s="7"/>
      <c r="I478" s="4"/>
      <c r="J478" s="7"/>
      <c r="K478" s="8"/>
      <c r="L478" s="7"/>
      <c r="M478" s="4"/>
      <c r="N478" s="7"/>
      <c r="O478" s="4"/>
      <c r="P478" s="7"/>
      <c r="Q478" s="4"/>
      <c r="R478" s="7"/>
      <c r="S478"/>
      <c r="T478"/>
      <c r="U478"/>
      <c r="V478"/>
      <c r="W478"/>
      <c r="X478"/>
      <c r="Y478"/>
      <c r="Z478"/>
      <c r="AA478"/>
    </row>
    <row r="479" spans="1:27" s="19" customFormat="1" x14ac:dyDescent="0.2">
      <c r="A479" s="5"/>
      <c r="B479" s="18"/>
      <c r="C479" s="7"/>
      <c r="D479" s="4"/>
      <c r="E479" s="4"/>
      <c r="F479" s="20"/>
      <c r="G479" s="4"/>
      <c r="H479" s="7"/>
      <c r="I479" s="4"/>
      <c r="J479" s="7"/>
      <c r="K479" s="8"/>
      <c r="L479" s="7"/>
      <c r="M479" s="4"/>
      <c r="N479" s="7"/>
      <c r="O479" s="4"/>
      <c r="P479" s="7"/>
      <c r="Q479" s="4"/>
      <c r="R479" s="7"/>
      <c r="S479"/>
      <c r="T479"/>
      <c r="U479"/>
      <c r="V479"/>
      <c r="W479"/>
      <c r="X479"/>
      <c r="Y479"/>
      <c r="Z479"/>
      <c r="AA479"/>
    </row>
    <row r="480" spans="1:27" s="19" customFormat="1" x14ac:dyDescent="0.2">
      <c r="A480" s="5"/>
      <c r="B480" s="18"/>
      <c r="C480" s="7"/>
      <c r="D480" s="4"/>
      <c r="E480" s="4"/>
      <c r="F480" s="20"/>
      <c r="G480" s="4"/>
      <c r="H480" s="7"/>
      <c r="I480" s="4"/>
      <c r="J480" s="7"/>
      <c r="K480" s="8"/>
      <c r="L480" s="7"/>
      <c r="M480" s="4"/>
      <c r="N480" s="7"/>
      <c r="O480" s="4"/>
      <c r="P480" s="7"/>
      <c r="Q480" s="4"/>
      <c r="R480" s="7"/>
      <c r="S480"/>
      <c r="T480"/>
      <c r="U480"/>
      <c r="V480"/>
      <c r="W480"/>
      <c r="X480"/>
      <c r="Y480"/>
      <c r="Z480"/>
      <c r="AA480"/>
    </row>
    <row r="481" spans="1:27" s="19" customFormat="1" x14ac:dyDescent="0.2">
      <c r="A481" s="5"/>
      <c r="B481" s="18"/>
      <c r="C481" s="7"/>
      <c r="D481" s="4"/>
      <c r="E481" s="4"/>
      <c r="F481" s="20"/>
      <c r="G481" s="4"/>
      <c r="H481" s="7"/>
      <c r="I481" s="4"/>
      <c r="J481" s="7"/>
      <c r="K481" s="8"/>
      <c r="L481" s="7"/>
      <c r="M481" s="4"/>
      <c r="N481" s="7"/>
      <c r="O481" s="4"/>
      <c r="P481" s="7"/>
      <c r="Q481" s="4"/>
      <c r="R481" s="7"/>
      <c r="S481"/>
      <c r="T481"/>
      <c r="U481"/>
      <c r="V481"/>
      <c r="W481"/>
      <c r="X481"/>
      <c r="Y481"/>
      <c r="Z481"/>
      <c r="AA481"/>
    </row>
    <row r="482" spans="1:27" s="19" customFormat="1" x14ac:dyDescent="0.2">
      <c r="A482" s="5"/>
      <c r="B482" s="18"/>
      <c r="C482" s="7"/>
      <c r="D482" s="4"/>
      <c r="E482" s="4"/>
      <c r="F482" s="20"/>
      <c r="G482" s="4"/>
      <c r="H482" s="7"/>
      <c r="I482" s="4"/>
      <c r="J482" s="7"/>
      <c r="K482" s="8"/>
      <c r="L482" s="7"/>
      <c r="M482" s="4"/>
      <c r="N482" s="7"/>
      <c r="O482" s="4"/>
      <c r="P482" s="7"/>
      <c r="Q482" s="4"/>
      <c r="R482" s="7"/>
      <c r="S482"/>
      <c r="T482"/>
      <c r="U482"/>
      <c r="V482"/>
      <c r="W482"/>
      <c r="X482"/>
      <c r="Y482"/>
      <c r="Z482"/>
      <c r="AA482"/>
    </row>
    <row r="483" spans="1:27" s="19" customFormat="1" x14ac:dyDescent="0.2">
      <c r="A483" s="5"/>
      <c r="B483" s="18"/>
      <c r="C483" s="7"/>
      <c r="D483" s="4"/>
      <c r="E483" s="4"/>
      <c r="F483" s="20"/>
      <c r="G483" s="4"/>
      <c r="H483" s="7"/>
      <c r="I483" s="4"/>
      <c r="J483" s="7"/>
      <c r="K483" s="8"/>
      <c r="L483" s="7"/>
      <c r="M483" s="4"/>
      <c r="N483" s="7"/>
      <c r="O483" s="4"/>
      <c r="P483" s="7"/>
      <c r="Q483" s="4"/>
      <c r="R483" s="7"/>
      <c r="S483"/>
      <c r="T483"/>
      <c r="U483"/>
      <c r="V483"/>
      <c r="W483"/>
      <c r="X483"/>
      <c r="Y483"/>
      <c r="Z483"/>
      <c r="AA483"/>
    </row>
    <row r="484" spans="1:27" s="19" customFormat="1" x14ac:dyDescent="0.2">
      <c r="A484" s="5"/>
      <c r="B484" s="18"/>
      <c r="C484" s="7"/>
      <c r="D484" s="4"/>
      <c r="E484" s="4"/>
      <c r="F484" s="20"/>
      <c r="G484" s="4"/>
      <c r="H484" s="7"/>
      <c r="I484" s="4"/>
      <c r="J484" s="7"/>
      <c r="K484" s="8"/>
      <c r="L484" s="7"/>
      <c r="M484" s="4"/>
      <c r="N484" s="7"/>
      <c r="O484" s="4"/>
      <c r="P484" s="7"/>
      <c r="Q484" s="4"/>
      <c r="R484" s="7"/>
      <c r="S484"/>
      <c r="T484"/>
      <c r="U484"/>
      <c r="V484"/>
      <c r="W484"/>
      <c r="X484"/>
      <c r="Y484"/>
      <c r="Z484"/>
      <c r="AA484"/>
    </row>
    <row r="485" spans="1:27" s="19" customFormat="1" x14ac:dyDescent="0.2">
      <c r="A485" s="5"/>
      <c r="B485" s="18"/>
      <c r="C485" s="7"/>
      <c r="D485" s="4"/>
      <c r="E485" s="4"/>
      <c r="F485" s="20"/>
      <c r="G485" s="4"/>
      <c r="H485" s="7"/>
      <c r="I485" s="4"/>
      <c r="J485" s="7"/>
      <c r="K485" s="8"/>
      <c r="L485" s="7"/>
      <c r="M485" s="4"/>
      <c r="N485" s="7"/>
      <c r="O485" s="4"/>
      <c r="P485" s="7"/>
      <c r="Q485" s="4"/>
      <c r="R485" s="7"/>
      <c r="S485"/>
      <c r="T485"/>
      <c r="U485"/>
      <c r="V485"/>
      <c r="W485"/>
      <c r="X485"/>
      <c r="Y485"/>
      <c r="Z485"/>
      <c r="AA485"/>
    </row>
    <row r="486" spans="1:27" s="19" customFormat="1" x14ac:dyDescent="0.2">
      <c r="A486" s="5"/>
      <c r="B486" s="18"/>
      <c r="C486" s="7"/>
      <c r="D486" s="4"/>
      <c r="E486" s="4"/>
      <c r="F486" s="20"/>
      <c r="G486" s="4"/>
      <c r="H486" s="7"/>
      <c r="I486" s="4"/>
      <c r="J486" s="7"/>
      <c r="K486" s="8"/>
      <c r="L486" s="7"/>
      <c r="M486" s="4"/>
      <c r="N486" s="7"/>
      <c r="O486" s="4"/>
      <c r="P486" s="7"/>
      <c r="Q486" s="4"/>
      <c r="R486" s="7"/>
      <c r="S486"/>
      <c r="T486"/>
      <c r="U486"/>
      <c r="V486"/>
      <c r="W486"/>
      <c r="X486"/>
      <c r="Y486"/>
      <c r="Z486"/>
      <c r="AA486"/>
    </row>
    <row r="487" spans="1:27" s="19" customFormat="1" x14ac:dyDescent="0.2">
      <c r="A487" s="5"/>
      <c r="B487" s="18"/>
      <c r="C487" s="7"/>
      <c r="D487" s="4"/>
      <c r="E487" s="4"/>
      <c r="F487" s="20"/>
      <c r="G487" s="4"/>
      <c r="H487" s="7"/>
      <c r="I487" s="4"/>
      <c r="J487" s="7"/>
      <c r="K487" s="8"/>
      <c r="L487" s="7"/>
      <c r="M487" s="4"/>
      <c r="N487" s="7"/>
      <c r="O487" s="4"/>
      <c r="P487" s="7"/>
      <c r="Q487" s="4"/>
      <c r="R487" s="7"/>
      <c r="S487"/>
      <c r="T487"/>
      <c r="U487"/>
      <c r="V487"/>
      <c r="W487"/>
      <c r="X487"/>
      <c r="Y487"/>
      <c r="Z487"/>
      <c r="AA487"/>
    </row>
    <row r="488" spans="1:27" s="19" customFormat="1" x14ac:dyDescent="0.2">
      <c r="A488" s="5"/>
      <c r="B488" s="18"/>
      <c r="C488" s="7"/>
      <c r="D488" s="4"/>
      <c r="E488" s="4"/>
      <c r="F488" s="20"/>
      <c r="G488" s="4"/>
      <c r="H488" s="7"/>
      <c r="I488" s="4"/>
      <c r="J488" s="7"/>
      <c r="K488" s="8"/>
      <c r="L488" s="7"/>
      <c r="M488" s="4"/>
      <c r="N488" s="7"/>
      <c r="O488" s="4"/>
      <c r="P488" s="7"/>
      <c r="Q488" s="4"/>
      <c r="R488" s="7"/>
      <c r="S488"/>
      <c r="T488"/>
      <c r="U488"/>
      <c r="V488"/>
      <c r="W488"/>
      <c r="X488"/>
      <c r="Y488"/>
      <c r="Z488"/>
      <c r="AA488"/>
    </row>
    <row r="489" spans="1:27" s="19" customFormat="1" x14ac:dyDescent="0.2">
      <c r="A489" s="5"/>
      <c r="B489" s="18"/>
      <c r="C489" s="7"/>
      <c r="D489" s="4"/>
      <c r="E489" s="4"/>
      <c r="F489" s="20"/>
      <c r="G489" s="4"/>
      <c r="H489" s="7"/>
      <c r="I489" s="4"/>
      <c r="J489" s="7"/>
      <c r="K489" s="8"/>
      <c r="L489" s="7"/>
      <c r="M489" s="4"/>
      <c r="N489" s="7"/>
      <c r="O489" s="4"/>
      <c r="P489" s="7"/>
      <c r="Q489" s="4"/>
      <c r="R489" s="7"/>
      <c r="S489"/>
      <c r="T489"/>
      <c r="U489"/>
      <c r="V489"/>
      <c r="W489"/>
      <c r="X489"/>
      <c r="Y489"/>
      <c r="Z489"/>
      <c r="AA489"/>
    </row>
    <row r="490" spans="1:27" s="19" customFormat="1" x14ac:dyDescent="0.2">
      <c r="A490" s="5"/>
      <c r="B490" s="18"/>
      <c r="C490" s="7"/>
      <c r="D490" s="4"/>
      <c r="E490" s="4"/>
      <c r="F490" s="20"/>
      <c r="G490" s="4"/>
      <c r="H490" s="7"/>
      <c r="I490" s="4"/>
      <c r="J490" s="7"/>
      <c r="K490" s="8"/>
      <c r="L490" s="7"/>
      <c r="M490" s="4"/>
      <c r="N490" s="7"/>
      <c r="O490" s="4"/>
      <c r="P490" s="7"/>
      <c r="Q490" s="4"/>
      <c r="R490" s="7"/>
      <c r="S490"/>
      <c r="T490"/>
      <c r="U490"/>
      <c r="V490"/>
      <c r="W490"/>
      <c r="X490"/>
      <c r="Y490"/>
      <c r="Z490"/>
      <c r="AA490"/>
    </row>
    <row r="491" spans="1:27" s="19" customFormat="1" x14ac:dyDescent="0.2">
      <c r="A491" s="5"/>
      <c r="B491" s="18"/>
      <c r="C491" s="7"/>
      <c r="D491" s="4"/>
      <c r="E491" s="4"/>
      <c r="F491" s="20"/>
      <c r="G491" s="4"/>
      <c r="H491" s="7"/>
      <c r="I491" s="4"/>
      <c r="J491" s="7"/>
      <c r="K491" s="8"/>
      <c r="L491" s="7"/>
      <c r="M491" s="4"/>
      <c r="N491" s="7"/>
      <c r="O491" s="4"/>
      <c r="P491" s="7"/>
      <c r="Q491" s="4"/>
      <c r="R491" s="7"/>
      <c r="S491"/>
      <c r="T491"/>
      <c r="U491"/>
      <c r="V491"/>
      <c r="W491"/>
      <c r="X491"/>
      <c r="Y491"/>
      <c r="Z491"/>
      <c r="AA491"/>
    </row>
    <row r="492" spans="1:27" s="19" customFormat="1" x14ac:dyDescent="0.2">
      <c r="A492" s="5"/>
      <c r="B492" s="18"/>
      <c r="C492" s="7"/>
      <c r="D492" s="4"/>
      <c r="E492" s="4"/>
      <c r="F492" s="20"/>
      <c r="G492" s="4"/>
      <c r="H492" s="7"/>
      <c r="I492" s="4"/>
      <c r="J492" s="7"/>
      <c r="K492" s="8"/>
      <c r="L492" s="7"/>
      <c r="M492" s="4"/>
      <c r="N492" s="7"/>
      <c r="O492" s="4"/>
      <c r="P492" s="7"/>
      <c r="Q492" s="4"/>
      <c r="R492" s="7"/>
      <c r="S492"/>
      <c r="T492"/>
      <c r="U492"/>
      <c r="V492"/>
      <c r="W492"/>
      <c r="X492"/>
      <c r="Y492"/>
      <c r="Z492"/>
      <c r="AA492"/>
    </row>
    <row r="493" spans="1:27" s="19" customFormat="1" x14ac:dyDescent="0.2">
      <c r="A493" s="5"/>
      <c r="B493" s="18"/>
      <c r="C493" s="7"/>
      <c r="D493" s="4"/>
      <c r="E493" s="4"/>
      <c r="F493" s="20"/>
      <c r="G493" s="4"/>
      <c r="H493" s="7"/>
      <c r="I493" s="4"/>
      <c r="J493" s="7"/>
      <c r="K493" s="8"/>
      <c r="L493" s="7"/>
      <c r="M493" s="4"/>
      <c r="N493" s="7"/>
      <c r="O493" s="4"/>
      <c r="P493" s="7"/>
      <c r="Q493" s="4"/>
      <c r="R493" s="7"/>
      <c r="S493"/>
      <c r="T493"/>
      <c r="U493"/>
      <c r="V493"/>
      <c r="W493"/>
      <c r="X493"/>
      <c r="Y493"/>
      <c r="Z493"/>
      <c r="AA493"/>
    </row>
    <row r="494" spans="1:27" s="19" customFormat="1" x14ac:dyDescent="0.2">
      <c r="A494" s="5"/>
      <c r="B494" s="18"/>
      <c r="C494" s="7"/>
      <c r="D494" s="4"/>
      <c r="E494" s="4"/>
      <c r="F494" s="20"/>
      <c r="G494" s="4"/>
      <c r="H494" s="7"/>
      <c r="I494" s="4"/>
      <c r="J494" s="7"/>
      <c r="K494" s="8"/>
      <c r="L494" s="7"/>
      <c r="M494" s="4"/>
      <c r="N494" s="7"/>
      <c r="O494" s="4"/>
      <c r="P494" s="7"/>
      <c r="Q494" s="4"/>
      <c r="R494" s="7"/>
      <c r="S494"/>
      <c r="T494"/>
      <c r="U494"/>
      <c r="V494"/>
      <c r="W494"/>
      <c r="X494"/>
      <c r="Y494"/>
      <c r="Z494"/>
      <c r="AA494"/>
    </row>
    <row r="495" spans="1:27" s="19" customFormat="1" x14ac:dyDescent="0.2">
      <c r="A495" s="5"/>
      <c r="B495" s="18"/>
      <c r="C495" s="7"/>
      <c r="D495" s="4"/>
      <c r="E495" s="4"/>
      <c r="F495" s="20"/>
      <c r="G495" s="4"/>
      <c r="H495" s="7"/>
      <c r="I495" s="4"/>
      <c r="J495" s="7"/>
      <c r="K495" s="8"/>
      <c r="L495" s="7"/>
      <c r="M495" s="4"/>
      <c r="N495" s="7"/>
      <c r="O495" s="4"/>
      <c r="P495" s="7"/>
      <c r="Q495" s="4"/>
      <c r="R495" s="7"/>
      <c r="S495"/>
      <c r="T495"/>
      <c r="U495"/>
      <c r="V495"/>
      <c r="W495"/>
      <c r="X495"/>
      <c r="Y495"/>
      <c r="Z495"/>
      <c r="AA495"/>
    </row>
    <row r="496" spans="1:27" s="19" customFormat="1" x14ac:dyDescent="0.2">
      <c r="A496" s="5"/>
      <c r="B496" s="6"/>
      <c r="C496" s="7"/>
      <c r="D496" s="4"/>
      <c r="E496" s="4"/>
      <c r="F496" s="20"/>
      <c r="G496" s="4"/>
      <c r="H496" s="7"/>
      <c r="I496" s="4"/>
      <c r="J496" s="7"/>
      <c r="K496" s="8"/>
      <c r="L496" s="7"/>
      <c r="M496" s="4"/>
      <c r="N496" s="7"/>
      <c r="O496" s="4"/>
      <c r="P496" s="7"/>
      <c r="Q496" s="4"/>
      <c r="R496" s="7"/>
      <c r="S496"/>
      <c r="T496"/>
      <c r="U496"/>
      <c r="V496"/>
      <c r="W496"/>
      <c r="X496"/>
      <c r="Y496"/>
      <c r="Z496"/>
      <c r="AA496"/>
    </row>
    <row r="497" spans="1:27" s="19" customFormat="1" x14ac:dyDescent="0.2">
      <c r="A497" s="5"/>
      <c r="B497" s="6"/>
      <c r="C497" s="7"/>
      <c r="D497" s="4"/>
      <c r="E497" s="4"/>
      <c r="F497" s="20"/>
      <c r="G497" s="4"/>
      <c r="H497" s="7"/>
      <c r="I497" s="4"/>
      <c r="J497" s="7"/>
      <c r="K497" s="8"/>
      <c r="L497" s="7"/>
      <c r="M497" s="4"/>
      <c r="N497" s="7"/>
      <c r="O497" s="4"/>
      <c r="P497" s="7"/>
      <c r="Q497" s="4"/>
      <c r="R497" s="7"/>
      <c r="S497"/>
      <c r="T497"/>
      <c r="U497"/>
      <c r="V497"/>
      <c r="W497"/>
      <c r="X497"/>
      <c r="Y497"/>
      <c r="Z497"/>
      <c r="AA497"/>
    </row>
    <row r="498" spans="1:27" s="19" customFormat="1" x14ac:dyDescent="0.2">
      <c r="A498" s="5"/>
      <c r="B498" s="6"/>
      <c r="C498" s="7"/>
      <c r="D498" s="4"/>
      <c r="E498" s="4"/>
      <c r="F498" s="20"/>
      <c r="G498" s="4"/>
      <c r="H498" s="7"/>
      <c r="I498" s="4"/>
      <c r="J498" s="7"/>
      <c r="K498" s="8"/>
      <c r="L498" s="7"/>
      <c r="M498" s="4"/>
      <c r="N498" s="7"/>
      <c r="O498" s="4"/>
      <c r="P498" s="7"/>
      <c r="Q498" s="4"/>
      <c r="R498" s="7"/>
      <c r="S498"/>
      <c r="T498"/>
      <c r="U498"/>
      <c r="V498"/>
      <c r="W498"/>
      <c r="X498"/>
      <c r="Y498"/>
      <c r="Z498"/>
      <c r="AA498"/>
    </row>
    <row r="499" spans="1:27" s="19" customFormat="1" x14ac:dyDescent="0.2">
      <c r="A499" s="5"/>
      <c r="B499" s="6"/>
      <c r="C499" s="7"/>
      <c r="D499" s="4"/>
      <c r="E499" s="4"/>
      <c r="F499" s="20"/>
      <c r="G499" s="4"/>
      <c r="H499" s="7"/>
      <c r="I499" s="4"/>
      <c r="J499" s="7"/>
      <c r="K499" s="8"/>
      <c r="L499" s="7"/>
      <c r="M499" s="4"/>
      <c r="N499" s="7"/>
      <c r="O499" s="4"/>
      <c r="P499" s="7"/>
      <c r="Q499" s="4"/>
      <c r="R499" s="7"/>
      <c r="S499"/>
      <c r="T499"/>
      <c r="U499"/>
      <c r="V499"/>
      <c r="W499"/>
      <c r="X499"/>
      <c r="Y499"/>
      <c r="Z499"/>
      <c r="AA499"/>
    </row>
    <row r="500" spans="1:27" s="19" customFormat="1" x14ac:dyDescent="0.2">
      <c r="A500" s="5"/>
      <c r="B500" s="6"/>
      <c r="C500" s="7"/>
      <c r="D500" s="4"/>
      <c r="E500" s="4"/>
      <c r="F500" s="20"/>
      <c r="G500" s="4"/>
      <c r="H500" s="7"/>
      <c r="I500" s="4"/>
      <c r="J500" s="7"/>
      <c r="K500" s="8"/>
      <c r="L500" s="7"/>
      <c r="M500" s="4"/>
      <c r="N500" s="7"/>
      <c r="O500" s="4"/>
      <c r="P500" s="7"/>
      <c r="Q500" s="4"/>
      <c r="R500" s="7"/>
      <c r="S500"/>
      <c r="T500"/>
      <c r="U500"/>
      <c r="V500"/>
      <c r="W500"/>
      <c r="X500"/>
      <c r="Y500"/>
      <c r="Z500"/>
      <c r="AA500"/>
    </row>
    <row r="501" spans="1:27" s="19" customFormat="1" x14ac:dyDescent="0.2">
      <c r="A501" s="5"/>
      <c r="B501" s="6"/>
      <c r="C501" s="7"/>
      <c r="D501" s="4"/>
      <c r="E501" s="4"/>
      <c r="F501" s="20"/>
      <c r="G501" s="4"/>
      <c r="H501" s="7"/>
      <c r="I501" s="4"/>
      <c r="J501" s="7"/>
      <c r="K501" s="8"/>
      <c r="L501" s="7"/>
      <c r="M501" s="4"/>
      <c r="N501" s="7"/>
      <c r="O501" s="4"/>
      <c r="P501" s="7"/>
      <c r="Q501" s="4"/>
      <c r="R501" s="7"/>
      <c r="S501"/>
      <c r="T501"/>
      <c r="U501"/>
      <c r="V501"/>
      <c r="W501"/>
      <c r="X501"/>
      <c r="Y501"/>
      <c r="Z501"/>
      <c r="AA501"/>
    </row>
    <row r="502" spans="1:27" s="19" customFormat="1" x14ac:dyDescent="0.2">
      <c r="A502" s="5"/>
      <c r="B502" s="6"/>
      <c r="C502" s="7"/>
      <c r="D502" s="4"/>
      <c r="E502" s="4"/>
      <c r="F502" s="20"/>
      <c r="G502" s="4"/>
      <c r="H502" s="7"/>
      <c r="I502" s="4"/>
      <c r="J502" s="7"/>
      <c r="K502" s="8"/>
      <c r="L502" s="7"/>
      <c r="M502" s="4"/>
      <c r="N502" s="7"/>
      <c r="O502" s="4"/>
      <c r="P502" s="7"/>
      <c r="Q502" s="4"/>
      <c r="R502" s="7"/>
      <c r="S502"/>
      <c r="T502"/>
      <c r="U502"/>
      <c r="V502"/>
      <c r="W502"/>
      <c r="X502"/>
      <c r="Y502"/>
      <c r="Z502"/>
      <c r="AA502"/>
    </row>
    <row r="503" spans="1:27" s="19" customFormat="1" x14ac:dyDescent="0.2">
      <c r="A503" s="5"/>
      <c r="B503" s="6"/>
      <c r="C503" s="7"/>
      <c r="D503" s="4"/>
      <c r="E503" s="4"/>
      <c r="F503" s="20"/>
      <c r="G503" s="4"/>
      <c r="H503" s="7"/>
      <c r="I503" s="4"/>
      <c r="J503" s="7"/>
      <c r="K503" s="8"/>
      <c r="L503" s="7"/>
      <c r="M503" s="4"/>
      <c r="N503" s="7"/>
      <c r="O503" s="4"/>
      <c r="P503" s="7"/>
      <c r="Q503" s="4"/>
      <c r="R503" s="7"/>
      <c r="S503"/>
      <c r="T503"/>
      <c r="U503"/>
      <c r="V503"/>
      <c r="W503"/>
      <c r="X503"/>
      <c r="Y503"/>
      <c r="Z503"/>
      <c r="AA503"/>
    </row>
    <row r="504" spans="1:27" s="19" customFormat="1" x14ac:dyDescent="0.2">
      <c r="A504" s="5"/>
      <c r="B504" s="6"/>
      <c r="C504" s="7"/>
      <c r="D504" s="4"/>
      <c r="E504" s="4"/>
      <c r="F504" s="20"/>
      <c r="G504" s="4"/>
      <c r="H504" s="7"/>
      <c r="I504" s="4"/>
      <c r="J504" s="7"/>
      <c r="K504" s="8"/>
      <c r="L504" s="7"/>
      <c r="M504" s="4"/>
      <c r="N504" s="7"/>
      <c r="O504" s="4"/>
      <c r="P504" s="7"/>
      <c r="Q504" s="4"/>
      <c r="R504" s="7"/>
      <c r="S504"/>
      <c r="T504"/>
      <c r="U504"/>
      <c r="V504"/>
      <c r="W504"/>
      <c r="X504"/>
      <c r="Y504"/>
      <c r="Z504"/>
      <c r="AA504"/>
    </row>
    <row r="505" spans="1:27" s="19" customFormat="1" x14ac:dyDescent="0.2">
      <c r="A505" s="5"/>
      <c r="B505" s="6"/>
      <c r="C505" s="7"/>
      <c r="D505" s="4"/>
      <c r="E505" s="4"/>
      <c r="F505" s="20"/>
      <c r="G505" s="4"/>
      <c r="H505" s="7"/>
      <c r="I505" s="4"/>
      <c r="J505" s="7"/>
      <c r="K505" s="8"/>
      <c r="L505" s="7"/>
      <c r="M505" s="4"/>
      <c r="N505" s="7"/>
      <c r="O505" s="4"/>
      <c r="P505" s="7"/>
      <c r="Q505" s="4"/>
      <c r="R505" s="7"/>
      <c r="S505"/>
      <c r="T505"/>
      <c r="U505"/>
      <c r="V505"/>
      <c r="W505"/>
      <c r="X505"/>
      <c r="Y505"/>
      <c r="Z505"/>
      <c r="AA505"/>
    </row>
    <row r="506" spans="1:27" s="19" customFormat="1" x14ac:dyDescent="0.2">
      <c r="A506" s="5"/>
      <c r="B506" s="6"/>
      <c r="C506" s="7"/>
      <c r="D506" s="4"/>
      <c r="E506" s="4"/>
      <c r="F506" s="20"/>
      <c r="G506" s="4"/>
      <c r="H506" s="7"/>
      <c r="I506" s="4"/>
      <c r="J506" s="7"/>
      <c r="K506" s="8"/>
      <c r="L506" s="7"/>
      <c r="M506" s="4"/>
      <c r="N506" s="7"/>
      <c r="O506" s="4"/>
      <c r="P506" s="7"/>
      <c r="Q506" s="4"/>
      <c r="R506" s="7"/>
      <c r="S506"/>
      <c r="T506"/>
      <c r="U506"/>
      <c r="V506"/>
      <c r="W506"/>
      <c r="X506"/>
      <c r="Y506"/>
      <c r="Z506"/>
      <c r="AA506"/>
    </row>
    <row r="507" spans="1:27" s="19" customFormat="1" x14ac:dyDescent="0.2">
      <c r="A507" s="5"/>
      <c r="B507" s="6"/>
      <c r="C507" s="7"/>
      <c r="D507" s="4"/>
      <c r="E507" s="4"/>
      <c r="F507" s="20"/>
      <c r="G507" s="4"/>
      <c r="H507" s="7"/>
      <c r="I507" s="4"/>
      <c r="J507" s="7"/>
      <c r="K507" s="8"/>
      <c r="L507" s="7"/>
      <c r="M507" s="4"/>
      <c r="N507" s="7"/>
      <c r="O507" s="4"/>
      <c r="P507" s="7"/>
      <c r="Q507" s="4"/>
      <c r="R507" s="7"/>
      <c r="S507"/>
      <c r="T507"/>
      <c r="U507"/>
      <c r="V507"/>
      <c r="W507"/>
      <c r="X507"/>
      <c r="Y507"/>
      <c r="Z507"/>
      <c r="AA507"/>
    </row>
    <row r="508" spans="1:27" s="19" customFormat="1" x14ac:dyDescent="0.2">
      <c r="A508" s="5"/>
      <c r="B508" s="6"/>
      <c r="C508" s="7"/>
      <c r="D508" s="4"/>
      <c r="E508" s="4"/>
      <c r="F508" s="20"/>
      <c r="G508" s="4"/>
      <c r="H508" s="7"/>
      <c r="I508" s="4"/>
      <c r="J508" s="7"/>
      <c r="K508" s="8"/>
      <c r="L508" s="7"/>
      <c r="M508" s="4"/>
      <c r="N508" s="7"/>
      <c r="O508" s="4"/>
      <c r="P508" s="7"/>
      <c r="Q508" s="4"/>
      <c r="R508" s="7"/>
      <c r="S508"/>
      <c r="T508"/>
      <c r="U508"/>
      <c r="V508"/>
      <c r="W508"/>
      <c r="X508"/>
      <c r="Y508"/>
      <c r="Z508"/>
      <c r="AA508"/>
    </row>
    <row r="509" spans="1:27" s="19" customFormat="1" x14ac:dyDescent="0.2">
      <c r="A509" s="5"/>
      <c r="B509" s="6"/>
      <c r="C509" s="7"/>
      <c r="D509" s="4"/>
      <c r="E509" s="4"/>
      <c r="F509" s="20"/>
      <c r="G509" s="4"/>
      <c r="H509" s="7"/>
      <c r="I509" s="4"/>
      <c r="J509" s="7"/>
      <c r="K509" s="8"/>
      <c r="L509" s="7"/>
      <c r="M509" s="4"/>
      <c r="N509" s="7"/>
      <c r="O509" s="4"/>
      <c r="P509" s="7"/>
      <c r="Q509" s="4"/>
      <c r="R509" s="7"/>
      <c r="S509"/>
      <c r="T509"/>
      <c r="U509"/>
      <c r="V509"/>
      <c r="W509"/>
      <c r="X509"/>
      <c r="Y509"/>
      <c r="Z509"/>
      <c r="AA509"/>
    </row>
    <row r="510" spans="1:27" s="19" customFormat="1" x14ac:dyDescent="0.2">
      <c r="A510" s="5"/>
      <c r="B510" s="6"/>
      <c r="C510" s="7"/>
      <c r="D510" s="4"/>
      <c r="E510" s="4"/>
      <c r="F510" s="20"/>
      <c r="G510" s="4"/>
      <c r="H510" s="7"/>
      <c r="I510" s="4"/>
      <c r="J510" s="7"/>
      <c r="K510" s="8"/>
      <c r="L510" s="7"/>
      <c r="M510" s="4"/>
      <c r="N510" s="7"/>
      <c r="O510" s="4"/>
      <c r="P510" s="7"/>
      <c r="Q510" s="4"/>
      <c r="R510" s="7"/>
      <c r="S510"/>
      <c r="T510"/>
      <c r="U510"/>
      <c r="V510"/>
      <c r="W510"/>
      <c r="X510"/>
      <c r="Y510"/>
      <c r="Z510"/>
      <c r="AA510"/>
    </row>
    <row r="511" spans="1:27" s="19" customFormat="1" x14ac:dyDescent="0.2">
      <c r="A511" s="5"/>
      <c r="B511" s="6"/>
      <c r="C511" s="7"/>
      <c r="D511" s="4"/>
      <c r="E511" s="4"/>
      <c r="F511" s="20"/>
      <c r="G511" s="4"/>
      <c r="H511" s="7"/>
      <c r="I511" s="4"/>
      <c r="J511" s="7"/>
      <c r="K511" s="8"/>
      <c r="L511" s="7"/>
      <c r="M511" s="4"/>
      <c r="N511" s="7"/>
      <c r="O511" s="4"/>
      <c r="P511" s="7"/>
      <c r="Q511" s="4"/>
      <c r="R511" s="7"/>
      <c r="S511"/>
      <c r="T511"/>
      <c r="U511"/>
      <c r="V511"/>
      <c r="W511"/>
      <c r="X511"/>
      <c r="Y511"/>
      <c r="Z511"/>
      <c r="AA511"/>
    </row>
    <row r="512" spans="1:27" s="19" customFormat="1" x14ac:dyDescent="0.2">
      <c r="A512" s="5"/>
      <c r="B512" s="6"/>
      <c r="C512" s="7"/>
      <c r="D512" s="4"/>
      <c r="E512" s="4"/>
      <c r="F512" s="20"/>
      <c r="G512" s="4"/>
      <c r="H512" s="7"/>
      <c r="I512" s="4"/>
      <c r="J512" s="7"/>
      <c r="K512" s="8"/>
      <c r="L512" s="7"/>
      <c r="M512" s="4"/>
      <c r="N512" s="7"/>
      <c r="O512" s="4"/>
      <c r="P512" s="7"/>
      <c r="Q512" s="4"/>
      <c r="R512" s="7"/>
      <c r="S512"/>
      <c r="T512"/>
      <c r="U512"/>
      <c r="V512"/>
      <c r="W512"/>
      <c r="X512"/>
      <c r="Y512"/>
      <c r="Z512"/>
      <c r="AA512"/>
    </row>
    <row r="513" spans="1:27" s="19" customFormat="1" x14ac:dyDescent="0.2">
      <c r="A513" s="5"/>
      <c r="B513" s="6"/>
      <c r="C513" s="7"/>
      <c r="D513" s="4"/>
      <c r="E513" s="4"/>
      <c r="F513" s="20"/>
      <c r="G513" s="4"/>
      <c r="H513" s="7"/>
      <c r="I513" s="4"/>
      <c r="J513" s="7"/>
      <c r="K513" s="8"/>
      <c r="L513" s="7"/>
      <c r="M513" s="4"/>
      <c r="N513" s="7"/>
      <c r="O513" s="4"/>
      <c r="P513" s="7"/>
      <c r="Q513" s="4"/>
      <c r="R513" s="7"/>
      <c r="S513"/>
      <c r="T513"/>
      <c r="U513"/>
      <c r="V513"/>
      <c r="W513"/>
      <c r="X513"/>
      <c r="Y513"/>
      <c r="Z513"/>
      <c r="AA513"/>
    </row>
    <row r="514" spans="1:27" s="19" customFormat="1" x14ac:dyDescent="0.2">
      <c r="A514" s="5"/>
      <c r="B514" s="6"/>
      <c r="C514" s="7"/>
      <c r="D514" s="4"/>
      <c r="E514" s="4"/>
      <c r="F514" s="20"/>
      <c r="G514" s="4"/>
      <c r="H514" s="7"/>
      <c r="I514" s="4"/>
      <c r="J514" s="7"/>
      <c r="K514" s="8"/>
      <c r="L514" s="7"/>
      <c r="M514" s="4"/>
      <c r="N514" s="7"/>
      <c r="O514" s="4"/>
      <c r="P514" s="7"/>
      <c r="Q514" s="4"/>
      <c r="R514" s="7"/>
      <c r="S514"/>
      <c r="T514"/>
      <c r="U514"/>
      <c r="V514"/>
      <c r="W514"/>
      <c r="X514"/>
      <c r="Y514"/>
      <c r="Z514"/>
      <c r="AA514"/>
    </row>
    <row r="515" spans="1:27" s="19" customFormat="1" x14ac:dyDescent="0.2">
      <c r="A515" s="5"/>
      <c r="B515" s="6"/>
      <c r="C515" s="7"/>
      <c r="D515" s="4"/>
      <c r="E515" s="4"/>
      <c r="F515" s="20"/>
      <c r="G515" s="4"/>
      <c r="H515" s="7"/>
      <c r="I515" s="4"/>
      <c r="J515" s="7"/>
      <c r="K515" s="8"/>
      <c r="L515" s="7"/>
      <c r="M515" s="4"/>
      <c r="N515" s="7"/>
      <c r="O515" s="4"/>
      <c r="P515" s="7"/>
      <c r="Q515" s="4"/>
      <c r="R515" s="7"/>
      <c r="S515"/>
      <c r="T515"/>
      <c r="U515"/>
      <c r="V515"/>
      <c r="W515"/>
      <c r="X515"/>
      <c r="Y515"/>
      <c r="Z515"/>
      <c r="AA515"/>
    </row>
    <row r="516" spans="1:27" s="19" customFormat="1" x14ac:dyDescent="0.2">
      <c r="A516" s="5"/>
      <c r="B516" s="6"/>
      <c r="C516" s="7"/>
      <c r="D516" s="4"/>
      <c r="E516" s="4"/>
      <c r="F516" s="20"/>
      <c r="G516" s="4"/>
      <c r="H516" s="7"/>
      <c r="I516" s="4"/>
      <c r="J516" s="7"/>
      <c r="K516" s="8"/>
      <c r="L516" s="7"/>
      <c r="M516" s="4"/>
      <c r="N516" s="7"/>
      <c r="O516" s="4"/>
      <c r="P516" s="7"/>
      <c r="Q516" s="4"/>
      <c r="R516" s="7"/>
      <c r="S516"/>
      <c r="T516"/>
      <c r="U516"/>
      <c r="V516"/>
      <c r="W516"/>
      <c r="X516"/>
      <c r="Y516"/>
      <c r="Z516"/>
      <c r="AA516"/>
    </row>
    <row r="517" spans="1:27" s="19" customFormat="1" x14ac:dyDescent="0.2">
      <c r="A517" s="5"/>
      <c r="B517" s="6"/>
      <c r="C517" s="7"/>
      <c r="D517" s="4"/>
      <c r="E517" s="4"/>
      <c r="F517" s="20"/>
      <c r="G517" s="4"/>
      <c r="H517" s="7"/>
      <c r="I517" s="4"/>
      <c r="J517" s="7"/>
      <c r="K517" s="8"/>
      <c r="L517" s="7"/>
      <c r="M517" s="4"/>
      <c r="N517" s="7"/>
      <c r="O517" s="4"/>
      <c r="P517" s="7"/>
      <c r="Q517" s="4"/>
      <c r="R517" s="7"/>
      <c r="S517"/>
      <c r="T517"/>
      <c r="U517"/>
      <c r="V517"/>
      <c r="W517"/>
      <c r="X517"/>
      <c r="Y517"/>
      <c r="Z517"/>
      <c r="AA517"/>
    </row>
    <row r="518" spans="1:27" s="19" customFormat="1" x14ac:dyDescent="0.2">
      <c r="A518" s="5"/>
      <c r="B518" s="6"/>
      <c r="C518" s="7"/>
      <c r="D518" s="4"/>
      <c r="E518" s="4"/>
      <c r="F518" s="20"/>
      <c r="G518" s="4"/>
      <c r="H518" s="7"/>
      <c r="I518" s="4"/>
      <c r="J518" s="7"/>
      <c r="K518" s="8"/>
      <c r="L518" s="7"/>
      <c r="M518" s="4"/>
      <c r="N518" s="7"/>
      <c r="O518" s="4"/>
      <c r="P518" s="7"/>
      <c r="Q518" s="4"/>
      <c r="R518" s="7"/>
      <c r="S518"/>
      <c r="T518"/>
      <c r="U518"/>
      <c r="V518"/>
      <c r="W518"/>
      <c r="X518"/>
      <c r="Y518"/>
      <c r="Z518"/>
      <c r="AA518"/>
    </row>
    <row r="519" spans="1:27" s="19" customFormat="1" x14ac:dyDescent="0.2">
      <c r="A519" s="5"/>
      <c r="B519" s="6"/>
      <c r="C519" s="7"/>
      <c r="D519" s="4"/>
      <c r="E519" s="4"/>
      <c r="F519" s="20"/>
      <c r="G519" s="4"/>
      <c r="H519" s="7"/>
      <c r="I519" s="4"/>
      <c r="J519" s="7"/>
      <c r="K519" s="8"/>
      <c r="L519" s="7"/>
      <c r="M519" s="4"/>
      <c r="N519" s="7"/>
      <c r="O519" s="4"/>
      <c r="P519" s="7"/>
      <c r="Q519" s="4"/>
      <c r="R519" s="7"/>
      <c r="S519"/>
      <c r="T519"/>
      <c r="U519"/>
      <c r="V519"/>
      <c r="W519"/>
      <c r="X519"/>
      <c r="Y519"/>
      <c r="Z519"/>
      <c r="AA519"/>
    </row>
    <row r="520" spans="1:27" s="19" customFormat="1" x14ac:dyDescent="0.2">
      <c r="A520" s="5"/>
      <c r="B520" s="6"/>
      <c r="C520" s="7"/>
      <c r="D520" s="4"/>
      <c r="E520" s="4"/>
      <c r="F520" s="20"/>
      <c r="G520" s="4"/>
      <c r="H520" s="7"/>
      <c r="I520" s="4"/>
      <c r="J520" s="7"/>
      <c r="K520" s="8"/>
      <c r="L520" s="7"/>
      <c r="M520" s="4"/>
      <c r="N520" s="7"/>
      <c r="O520" s="4"/>
      <c r="P520" s="7"/>
      <c r="Q520" s="4"/>
      <c r="R520" s="7"/>
      <c r="S520"/>
      <c r="T520"/>
      <c r="U520"/>
      <c r="V520"/>
      <c r="W520"/>
      <c r="X520"/>
      <c r="Y520"/>
      <c r="Z520"/>
      <c r="AA520"/>
    </row>
    <row r="521" spans="1:27" s="19" customFormat="1" x14ac:dyDescent="0.2">
      <c r="A521" s="5"/>
      <c r="B521" s="6"/>
      <c r="C521" s="7"/>
      <c r="D521" s="4"/>
      <c r="E521" s="4"/>
      <c r="F521" s="20"/>
      <c r="G521" s="4"/>
      <c r="H521" s="7"/>
      <c r="I521" s="4"/>
      <c r="J521" s="7"/>
      <c r="K521" s="8"/>
      <c r="L521" s="7"/>
      <c r="M521" s="4"/>
      <c r="N521" s="7"/>
      <c r="O521" s="4"/>
      <c r="P521" s="7"/>
      <c r="Q521" s="4"/>
      <c r="R521" s="7"/>
      <c r="S521"/>
      <c r="T521"/>
      <c r="U521"/>
      <c r="V521"/>
      <c r="W521"/>
      <c r="X521"/>
      <c r="Y521"/>
      <c r="Z521"/>
      <c r="AA521"/>
    </row>
    <row r="522" spans="1:27" s="19" customFormat="1" x14ac:dyDescent="0.2">
      <c r="A522" s="5"/>
      <c r="B522" s="6"/>
      <c r="C522" s="7"/>
      <c r="D522" s="4"/>
      <c r="E522" s="4"/>
      <c r="F522" s="20"/>
      <c r="G522" s="4"/>
      <c r="H522" s="7"/>
      <c r="I522" s="4"/>
      <c r="J522" s="7"/>
      <c r="K522" s="8"/>
      <c r="L522" s="7"/>
      <c r="M522" s="4"/>
      <c r="N522" s="7"/>
      <c r="O522" s="4"/>
      <c r="P522" s="7"/>
      <c r="Q522" s="4"/>
      <c r="R522" s="7"/>
      <c r="S522"/>
      <c r="T522"/>
      <c r="U522"/>
      <c r="V522"/>
      <c r="W522"/>
      <c r="X522"/>
      <c r="Y522"/>
      <c r="Z522"/>
      <c r="AA522"/>
    </row>
    <row r="523" spans="1:27" s="19" customFormat="1" x14ac:dyDescent="0.2">
      <c r="A523" s="5"/>
      <c r="B523" s="6"/>
      <c r="C523" s="7"/>
      <c r="D523" s="4"/>
      <c r="E523" s="4"/>
      <c r="F523" s="20"/>
      <c r="G523" s="4"/>
      <c r="H523" s="7"/>
      <c r="I523" s="4"/>
      <c r="J523" s="7"/>
      <c r="K523" s="8"/>
      <c r="L523" s="7"/>
      <c r="M523" s="4"/>
      <c r="N523" s="7"/>
      <c r="O523" s="4"/>
      <c r="P523" s="7"/>
      <c r="Q523" s="4"/>
      <c r="R523" s="7"/>
      <c r="S523"/>
      <c r="T523"/>
      <c r="U523"/>
      <c r="V523"/>
      <c r="W523"/>
      <c r="X523"/>
      <c r="Y523"/>
      <c r="Z523"/>
      <c r="AA523"/>
    </row>
    <row r="524" spans="1:27" s="19" customFormat="1" x14ac:dyDescent="0.2">
      <c r="A524" s="5"/>
      <c r="B524" s="6"/>
      <c r="C524" s="7"/>
      <c r="D524" s="4"/>
      <c r="E524" s="4"/>
      <c r="F524" s="20"/>
      <c r="G524" s="4"/>
      <c r="H524" s="7"/>
      <c r="I524" s="4"/>
      <c r="J524" s="7"/>
      <c r="K524" s="8"/>
      <c r="L524" s="7"/>
      <c r="M524" s="4"/>
      <c r="N524" s="7"/>
      <c r="O524" s="4"/>
      <c r="P524" s="7"/>
      <c r="Q524" s="4"/>
      <c r="R524" s="7"/>
      <c r="S524"/>
      <c r="T524"/>
      <c r="U524"/>
      <c r="V524"/>
      <c r="W524"/>
      <c r="X524"/>
      <c r="Y524"/>
      <c r="Z524"/>
      <c r="AA524"/>
    </row>
    <row r="525" spans="1:27" s="19" customFormat="1" x14ac:dyDescent="0.2">
      <c r="A525" s="5"/>
      <c r="B525" s="6"/>
      <c r="C525" s="7"/>
      <c r="D525" s="4"/>
      <c r="E525" s="4"/>
      <c r="F525" s="20"/>
      <c r="G525" s="4"/>
      <c r="H525" s="7"/>
      <c r="I525" s="4"/>
      <c r="J525" s="7"/>
      <c r="K525" s="8"/>
      <c r="L525" s="7"/>
      <c r="M525" s="4"/>
      <c r="N525" s="7"/>
      <c r="O525" s="4"/>
      <c r="P525" s="7"/>
      <c r="Q525" s="4"/>
      <c r="R525" s="7"/>
      <c r="S525"/>
      <c r="T525"/>
      <c r="U525"/>
      <c r="V525"/>
      <c r="W525"/>
      <c r="X525"/>
      <c r="Y525"/>
      <c r="Z525"/>
      <c r="AA525"/>
    </row>
    <row r="526" spans="1:27" s="19" customFormat="1" x14ac:dyDescent="0.2">
      <c r="A526" s="5"/>
      <c r="B526" s="6"/>
      <c r="C526" s="7"/>
      <c r="D526" s="4"/>
      <c r="E526" s="4"/>
      <c r="F526" s="20"/>
      <c r="G526" s="4"/>
      <c r="H526" s="7"/>
      <c r="I526" s="4"/>
      <c r="J526" s="7"/>
      <c r="K526" s="8"/>
      <c r="L526" s="7"/>
      <c r="M526" s="4"/>
      <c r="N526" s="7"/>
      <c r="O526" s="4"/>
      <c r="P526" s="7"/>
      <c r="Q526" s="4"/>
      <c r="R526" s="7"/>
      <c r="S526"/>
      <c r="T526"/>
      <c r="U526"/>
      <c r="V526"/>
      <c r="W526"/>
      <c r="X526"/>
      <c r="Y526"/>
      <c r="Z526"/>
      <c r="AA526"/>
    </row>
    <row r="527" spans="1:27" s="19" customFormat="1" x14ac:dyDescent="0.2">
      <c r="A527" s="5"/>
      <c r="B527" s="6"/>
      <c r="C527" s="7"/>
      <c r="D527" s="4"/>
      <c r="E527" s="4"/>
      <c r="F527" s="20"/>
      <c r="G527" s="4"/>
      <c r="H527" s="7"/>
      <c r="I527" s="4"/>
      <c r="J527" s="7"/>
      <c r="K527" s="8"/>
      <c r="L527" s="7"/>
      <c r="M527" s="4"/>
      <c r="N527" s="7"/>
      <c r="O527" s="4"/>
      <c r="P527" s="7"/>
      <c r="Q527" s="4"/>
      <c r="R527" s="7"/>
      <c r="S527"/>
      <c r="T527"/>
      <c r="U527"/>
      <c r="V527"/>
      <c r="W527"/>
      <c r="X527"/>
      <c r="Y527"/>
      <c r="Z527"/>
      <c r="AA527"/>
    </row>
    <row r="528" spans="1:27" s="19" customFormat="1" x14ac:dyDescent="0.2">
      <c r="A528" s="5"/>
      <c r="B528" s="6"/>
      <c r="C528" s="7"/>
      <c r="D528" s="4"/>
      <c r="E528" s="4"/>
      <c r="F528" s="20"/>
      <c r="G528" s="4"/>
      <c r="H528" s="7"/>
      <c r="I528" s="4"/>
      <c r="J528" s="7"/>
      <c r="K528" s="8"/>
      <c r="L528" s="7"/>
      <c r="M528" s="4"/>
      <c r="N528" s="7"/>
      <c r="O528" s="4"/>
      <c r="P528" s="7"/>
      <c r="Q528" s="4"/>
      <c r="R528" s="7"/>
      <c r="S528"/>
      <c r="T528"/>
      <c r="U528"/>
      <c r="V528"/>
      <c r="W528"/>
      <c r="X528"/>
      <c r="Y528"/>
      <c r="Z528"/>
      <c r="AA528"/>
    </row>
    <row r="529" spans="1:27" s="19" customFormat="1" x14ac:dyDescent="0.2">
      <c r="A529" s="5"/>
      <c r="B529" s="6"/>
      <c r="C529" s="7"/>
      <c r="D529" s="4"/>
      <c r="E529" s="4"/>
      <c r="F529" s="20"/>
      <c r="G529" s="4"/>
      <c r="H529" s="7"/>
      <c r="I529" s="4"/>
      <c r="J529" s="7"/>
      <c r="K529" s="8"/>
      <c r="L529" s="7"/>
      <c r="M529" s="4"/>
      <c r="N529" s="7"/>
      <c r="O529" s="4"/>
      <c r="P529" s="7"/>
      <c r="Q529" s="4"/>
      <c r="R529" s="7"/>
      <c r="S529"/>
      <c r="T529"/>
      <c r="U529"/>
      <c r="V529"/>
      <c r="W529"/>
      <c r="X529"/>
      <c r="Y529"/>
      <c r="Z529"/>
      <c r="AA529"/>
    </row>
    <row r="530" spans="1:27" s="19" customFormat="1" x14ac:dyDescent="0.2">
      <c r="A530" s="5"/>
      <c r="B530" s="6"/>
      <c r="C530" s="7"/>
      <c r="D530" s="4"/>
      <c r="E530" s="4"/>
      <c r="F530" s="20"/>
      <c r="G530" s="4"/>
      <c r="H530" s="7"/>
      <c r="I530" s="4"/>
      <c r="J530" s="7"/>
      <c r="K530" s="8"/>
      <c r="L530" s="7"/>
      <c r="M530" s="4"/>
      <c r="N530" s="7"/>
      <c r="O530" s="4"/>
      <c r="P530" s="7"/>
      <c r="Q530" s="4"/>
      <c r="R530" s="7"/>
      <c r="S530"/>
      <c r="T530"/>
      <c r="U530"/>
      <c r="V530"/>
      <c r="W530"/>
      <c r="X530"/>
      <c r="Y530"/>
      <c r="Z530"/>
      <c r="AA530"/>
    </row>
    <row r="531" spans="1:27" s="19" customFormat="1" x14ac:dyDescent="0.2">
      <c r="A531" s="5"/>
      <c r="B531" s="6"/>
      <c r="C531" s="7"/>
      <c r="D531" s="4"/>
      <c r="E531" s="4"/>
      <c r="F531" s="20"/>
      <c r="G531" s="4"/>
      <c r="H531" s="7"/>
      <c r="I531" s="4"/>
      <c r="J531" s="7"/>
      <c r="K531" s="8"/>
      <c r="L531" s="7"/>
      <c r="M531" s="4"/>
      <c r="N531" s="7"/>
      <c r="O531" s="4"/>
      <c r="P531" s="7"/>
      <c r="Q531" s="4"/>
      <c r="R531" s="7"/>
      <c r="S531"/>
      <c r="T531"/>
      <c r="U531"/>
      <c r="V531"/>
      <c r="W531"/>
      <c r="X531"/>
      <c r="Y531"/>
      <c r="Z531"/>
      <c r="AA531"/>
    </row>
    <row r="532" spans="1:27" s="19" customFormat="1" x14ac:dyDescent="0.2">
      <c r="A532" s="5"/>
      <c r="B532" s="6"/>
      <c r="C532" s="7"/>
      <c r="D532" s="4"/>
      <c r="E532" s="4"/>
      <c r="F532" s="20"/>
      <c r="G532" s="4"/>
      <c r="H532" s="7"/>
      <c r="I532" s="4"/>
      <c r="J532" s="7"/>
      <c r="K532" s="8"/>
      <c r="L532" s="7"/>
      <c r="M532" s="4"/>
      <c r="N532" s="7"/>
      <c r="O532" s="4"/>
      <c r="P532" s="7"/>
      <c r="Q532" s="4"/>
      <c r="R532" s="7"/>
      <c r="S532"/>
      <c r="T532"/>
      <c r="U532"/>
      <c r="V532"/>
      <c r="W532"/>
      <c r="X532"/>
      <c r="Y532"/>
      <c r="Z532"/>
      <c r="AA532"/>
    </row>
    <row r="533" spans="1:27" s="19" customFormat="1" x14ac:dyDescent="0.2">
      <c r="A533" s="5"/>
      <c r="B533" s="6"/>
      <c r="C533" s="7"/>
      <c r="D533" s="4"/>
      <c r="E533" s="4"/>
      <c r="F533" s="20"/>
      <c r="G533" s="4"/>
      <c r="H533" s="7"/>
      <c r="I533" s="4"/>
      <c r="J533" s="7"/>
      <c r="K533" s="8"/>
      <c r="L533" s="7"/>
      <c r="M533" s="4"/>
      <c r="N533" s="7"/>
      <c r="O533" s="4"/>
      <c r="P533" s="7"/>
      <c r="Q533" s="4"/>
      <c r="R533" s="7"/>
      <c r="S533"/>
      <c r="T533"/>
      <c r="U533"/>
      <c r="V533"/>
      <c r="W533"/>
      <c r="X533"/>
      <c r="Y533"/>
      <c r="Z533"/>
      <c r="AA533"/>
    </row>
    <row r="534" spans="1:27" s="19" customFormat="1" x14ac:dyDescent="0.2">
      <c r="A534" s="5"/>
      <c r="B534" s="6"/>
      <c r="C534" s="7"/>
      <c r="D534" s="4"/>
      <c r="E534" s="4"/>
      <c r="F534" s="20"/>
      <c r="G534" s="4"/>
      <c r="H534" s="7"/>
      <c r="I534" s="4"/>
      <c r="J534" s="7"/>
      <c r="K534" s="8"/>
      <c r="L534" s="7"/>
      <c r="M534" s="4"/>
      <c r="N534" s="7"/>
      <c r="O534" s="4"/>
      <c r="P534" s="7"/>
      <c r="Q534" s="4"/>
      <c r="R534" s="7"/>
      <c r="S534"/>
      <c r="T534"/>
      <c r="U534"/>
      <c r="V534"/>
      <c r="W534"/>
      <c r="X534"/>
      <c r="Y534"/>
      <c r="Z534"/>
      <c r="AA534"/>
    </row>
    <row r="535" spans="1:27" s="19" customFormat="1" x14ac:dyDescent="0.2">
      <c r="A535" s="5"/>
      <c r="B535" s="6"/>
      <c r="C535" s="7"/>
      <c r="D535" s="4"/>
      <c r="E535" s="4"/>
      <c r="F535" s="20"/>
      <c r="G535" s="4"/>
      <c r="H535" s="7"/>
      <c r="I535" s="4"/>
      <c r="J535" s="7"/>
      <c r="K535" s="8"/>
      <c r="L535" s="7"/>
      <c r="M535" s="4"/>
      <c r="N535" s="7"/>
      <c r="O535" s="4"/>
      <c r="P535" s="7"/>
      <c r="Q535" s="4"/>
      <c r="R535" s="7"/>
      <c r="S535"/>
      <c r="T535"/>
      <c r="U535"/>
      <c r="V535"/>
      <c r="W535"/>
      <c r="X535"/>
      <c r="Y535"/>
      <c r="Z535"/>
      <c r="AA535"/>
    </row>
    <row r="536" spans="1:27" s="19" customFormat="1" x14ac:dyDescent="0.2">
      <c r="A536" s="5"/>
      <c r="B536" s="6"/>
      <c r="C536" s="7"/>
      <c r="D536" s="4"/>
      <c r="E536" s="4"/>
      <c r="F536" s="20"/>
      <c r="G536" s="4"/>
      <c r="H536" s="7"/>
      <c r="I536" s="4"/>
      <c r="J536" s="7"/>
      <c r="K536" s="8"/>
      <c r="L536" s="7"/>
      <c r="M536" s="4"/>
      <c r="N536" s="7"/>
      <c r="O536" s="4"/>
      <c r="P536" s="7"/>
      <c r="Q536" s="4"/>
      <c r="R536" s="7"/>
      <c r="S536"/>
      <c r="T536"/>
      <c r="U536"/>
      <c r="V536"/>
      <c r="W536"/>
      <c r="X536"/>
      <c r="Y536"/>
      <c r="Z536"/>
      <c r="AA536"/>
    </row>
    <row r="537" spans="1:27" s="19" customFormat="1" x14ac:dyDescent="0.2">
      <c r="A537" s="5"/>
      <c r="B537" s="6"/>
      <c r="C537" s="7"/>
      <c r="D537" s="4"/>
      <c r="E537" s="4"/>
      <c r="F537" s="20"/>
      <c r="G537" s="4"/>
      <c r="H537" s="7"/>
      <c r="I537" s="4"/>
      <c r="J537" s="7"/>
      <c r="K537" s="8"/>
      <c r="L537" s="7"/>
      <c r="M537" s="4"/>
      <c r="N537" s="7"/>
      <c r="O537" s="4"/>
      <c r="P537" s="7"/>
      <c r="Q537" s="4"/>
      <c r="R537" s="7"/>
      <c r="S537"/>
      <c r="T537"/>
      <c r="U537"/>
      <c r="V537"/>
      <c r="W537"/>
      <c r="X537"/>
      <c r="Y537"/>
      <c r="Z537"/>
      <c r="AA537"/>
    </row>
    <row r="538" spans="1:27" s="19" customFormat="1" x14ac:dyDescent="0.2">
      <c r="A538" s="5"/>
      <c r="B538" s="6"/>
      <c r="C538" s="7"/>
      <c r="D538" s="4"/>
      <c r="E538" s="4"/>
      <c r="F538" s="20"/>
      <c r="G538" s="4"/>
      <c r="H538" s="7"/>
      <c r="I538" s="4"/>
      <c r="J538" s="7"/>
      <c r="K538" s="8"/>
      <c r="L538" s="7"/>
      <c r="M538" s="4"/>
      <c r="N538" s="7"/>
      <c r="O538" s="4"/>
      <c r="P538" s="7"/>
      <c r="Q538" s="4"/>
      <c r="R538" s="7"/>
      <c r="S538"/>
      <c r="T538"/>
      <c r="U538"/>
      <c r="V538"/>
      <c r="W538"/>
      <c r="X538"/>
      <c r="Y538"/>
      <c r="Z538"/>
      <c r="AA538"/>
    </row>
    <row r="539" spans="1:27" s="19" customFormat="1" x14ac:dyDescent="0.2">
      <c r="A539" s="5"/>
      <c r="B539" s="6"/>
      <c r="C539" s="7"/>
      <c r="D539" s="4"/>
      <c r="E539" s="4"/>
      <c r="F539" s="20"/>
      <c r="G539" s="4"/>
      <c r="H539" s="7"/>
      <c r="I539" s="4"/>
      <c r="J539" s="7"/>
      <c r="K539" s="8"/>
      <c r="L539" s="7"/>
      <c r="M539" s="4"/>
      <c r="N539" s="7"/>
      <c r="O539" s="4"/>
      <c r="P539" s="7"/>
      <c r="Q539" s="4"/>
      <c r="R539" s="7"/>
      <c r="S539"/>
      <c r="T539"/>
      <c r="U539"/>
      <c r="V539"/>
      <c r="W539"/>
      <c r="X539"/>
      <c r="Y539"/>
      <c r="Z539"/>
      <c r="AA539"/>
    </row>
    <row r="540" spans="1:27" s="19" customFormat="1" x14ac:dyDescent="0.2">
      <c r="A540" s="5"/>
      <c r="B540" s="6"/>
      <c r="C540" s="7"/>
      <c r="D540" s="4"/>
      <c r="E540" s="4"/>
      <c r="F540" s="20"/>
      <c r="G540" s="4"/>
      <c r="H540" s="7"/>
      <c r="I540" s="4"/>
      <c r="J540" s="7"/>
      <c r="K540" s="8"/>
      <c r="L540" s="7"/>
      <c r="M540" s="4"/>
      <c r="N540" s="7"/>
      <c r="O540" s="4"/>
      <c r="P540" s="7"/>
      <c r="Q540" s="4"/>
      <c r="R540" s="7"/>
      <c r="S540"/>
      <c r="T540"/>
      <c r="U540"/>
      <c r="V540"/>
      <c r="W540"/>
      <c r="X540"/>
      <c r="Y540"/>
      <c r="Z540"/>
      <c r="AA540"/>
    </row>
    <row r="541" spans="1:27" s="19" customFormat="1" x14ac:dyDescent="0.2">
      <c r="A541" s="5"/>
      <c r="B541" s="6"/>
      <c r="C541" s="7"/>
      <c r="D541" s="4"/>
      <c r="E541" s="4"/>
      <c r="F541" s="20"/>
      <c r="G541" s="4"/>
      <c r="H541" s="7"/>
      <c r="I541" s="4"/>
      <c r="J541" s="7"/>
      <c r="K541" s="8"/>
      <c r="L541" s="7"/>
      <c r="M541" s="4"/>
      <c r="N541" s="7"/>
      <c r="O541" s="4"/>
      <c r="P541" s="7"/>
      <c r="Q541" s="4"/>
      <c r="R541" s="7"/>
      <c r="S541"/>
      <c r="T541"/>
      <c r="U541"/>
      <c r="V541"/>
      <c r="W541"/>
      <c r="X541"/>
      <c r="Y541"/>
      <c r="Z541"/>
      <c r="AA541"/>
    </row>
    <row r="542" spans="1:27" s="19" customFormat="1" x14ac:dyDescent="0.2">
      <c r="A542" s="5"/>
      <c r="B542" s="6"/>
      <c r="C542" s="7"/>
      <c r="D542" s="4"/>
      <c r="E542" s="4"/>
      <c r="F542" s="20"/>
      <c r="G542" s="4"/>
      <c r="H542" s="7"/>
      <c r="I542" s="4"/>
      <c r="J542" s="7"/>
      <c r="K542" s="8"/>
      <c r="L542" s="7"/>
      <c r="M542" s="4"/>
      <c r="N542" s="7"/>
      <c r="O542" s="4"/>
      <c r="P542" s="7"/>
      <c r="Q542" s="4"/>
      <c r="R542" s="7"/>
      <c r="S542"/>
      <c r="T542"/>
      <c r="U542"/>
      <c r="V542"/>
      <c r="W542"/>
      <c r="X542"/>
      <c r="Y542"/>
      <c r="Z542"/>
      <c r="AA542"/>
    </row>
    <row r="543" spans="1:27" s="19" customFormat="1" x14ac:dyDescent="0.2">
      <c r="A543" s="5"/>
      <c r="B543" s="6"/>
      <c r="C543" s="7"/>
      <c r="D543" s="4"/>
      <c r="E543" s="4"/>
      <c r="F543" s="20"/>
      <c r="G543" s="4"/>
      <c r="H543" s="7"/>
      <c r="I543" s="4"/>
      <c r="J543" s="7"/>
      <c r="K543" s="8"/>
      <c r="L543" s="7"/>
      <c r="M543" s="4"/>
      <c r="N543" s="7"/>
      <c r="O543" s="4"/>
      <c r="P543" s="7"/>
      <c r="Q543" s="4"/>
      <c r="R543" s="7"/>
      <c r="S543"/>
      <c r="T543"/>
      <c r="U543"/>
      <c r="V543"/>
      <c r="W543"/>
      <c r="X543"/>
      <c r="Y543"/>
      <c r="Z543"/>
      <c r="AA543"/>
    </row>
    <row r="544" spans="1:27" s="19" customFormat="1" x14ac:dyDescent="0.2">
      <c r="A544" s="5"/>
      <c r="B544" s="6"/>
      <c r="C544" s="7"/>
      <c r="D544" s="4"/>
      <c r="E544" s="4"/>
      <c r="F544" s="20"/>
      <c r="G544" s="4"/>
      <c r="H544" s="7"/>
      <c r="I544" s="4"/>
      <c r="J544" s="7"/>
      <c r="K544" s="8"/>
      <c r="L544" s="7"/>
      <c r="M544" s="4"/>
      <c r="N544" s="7"/>
      <c r="O544" s="4"/>
      <c r="P544" s="7"/>
      <c r="Q544" s="4"/>
      <c r="R544" s="7"/>
      <c r="S544"/>
      <c r="T544"/>
      <c r="U544"/>
      <c r="V544"/>
      <c r="W544"/>
      <c r="X544"/>
      <c r="Y544"/>
      <c r="Z544"/>
      <c r="AA544"/>
    </row>
    <row r="545" spans="1:27" s="19" customFormat="1" x14ac:dyDescent="0.2">
      <c r="A545" s="5"/>
      <c r="B545" s="6"/>
      <c r="C545" s="7"/>
      <c r="D545" s="4"/>
      <c r="E545" s="4"/>
      <c r="F545" s="20"/>
      <c r="G545" s="4"/>
      <c r="H545" s="7"/>
      <c r="I545" s="4"/>
      <c r="J545" s="7"/>
      <c r="K545" s="8"/>
      <c r="L545" s="7"/>
      <c r="M545" s="4"/>
      <c r="N545" s="7"/>
      <c r="O545" s="4"/>
      <c r="P545" s="7"/>
      <c r="Q545" s="4"/>
      <c r="R545" s="7"/>
      <c r="S545"/>
      <c r="T545"/>
      <c r="U545"/>
      <c r="V545"/>
      <c r="W545"/>
      <c r="X545"/>
      <c r="Y545"/>
      <c r="Z545"/>
      <c r="AA545"/>
    </row>
    <row r="546" spans="1:27" s="19" customFormat="1" x14ac:dyDescent="0.2">
      <c r="A546" s="5"/>
      <c r="B546" s="6"/>
      <c r="C546" s="7"/>
      <c r="D546" s="4"/>
      <c r="E546" s="4"/>
      <c r="F546" s="20"/>
      <c r="G546" s="4"/>
      <c r="H546" s="7"/>
      <c r="I546" s="4"/>
      <c r="J546" s="7"/>
      <c r="K546" s="8"/>
      <c r="L546" s="7"/>
      <c r="M546" s="4"/>
      <c r="N546" s="7"/>
      <c r="O546" s="4"/>
      <c r="P546" s="7"/>
      <c r="Q546" s="4"/>
      <c r="R546" s="7"/>
      <c r="S546"/>
      <c r="T546"/>
      <c r="U546"/>
      <c r="V546"/>
      <c r="W546"/>
      <c r="X546"/>
      <c r="Y546"/>
      <c r="Z546"/>
      <c r="AA546"/>
    </row>
    <row r="547" spans="1:27" s="19" customFormat="1" x14ac:dyDescent="0.2">
      <c r="A547" s="5"/>
      <c r="B547" s="6"/>
      <c r="C547" s="7"/>
      <c r="D547" s="4"/>
      <c r="E547" s="4"/>
      <c r="F547" s="20"/>
      <c r="G547" s="4"/>
      <c r="H547" s="7"/>
      <c r="I547" s="4"/>
      <c r="J547" s="7"/>
      <c r="K547" s="8"/>
      <c r="L547" s="7"/>
      <c r="M547" s="4"/>
      <c r="N547" s="7"/>
      <c r="O547" s="4"/>
      <c r="P547" s="7"/>
      <c r="Q547" s="4"/>
      <c r="R547" s="7"/>
      <c r="S547"/>
      <c r="T547"/>
      <c r="U547"/>
      <c r="V547"/>
      <c r="W547"/>
      <c r="X547"/>
      <c r="Y547"/>
      <c r="Z547"/>
      <c r="AA547"/>
    </row>
    <row r="548" spans="1:27" s="19" customFormat="1" x14ac:dyDescent="0.2">
      <c r="A548" s="5"/>
      <c r="B548" s="6"/>
      <c r="C548" s="7"/>
      <c r="D548" s="4"/>
      <c r="E548" s="4"/>
      <c r="F548" s="20"/>
      <c r="G548" s="4"/>
      <c r="H548" s="7"/>
      <c r="I548" s="4"/>
      <c r="J548" s="7"/>
      <c r="K548" s="8"/>
      <c r="L548" s="7"/>
      <c r="M548" s="4"/>
      <c r="N548" s="7"/>
      <c r="O548" s="4"/>
      <c r="P548" s="7"/>
      <c r="Q548" s="4"/>
      <c r="R548" s="7"/>
      <c r="S548"/>
      <c r="T548"/>
      <c r="U548"/>
      <c r="V548"/>
      <c r="W548"/>
      <c r="X548"/>
      <c r="Y548"/>
      <c r="Z548"/>
      <c r="AA548"/>
    </row>
    <row r="549" spans="1:27" s="19" customFormat="1" x14ac:dyDescent="0.2">
      <c r="A549" s="5"/>
      <c r="B549" s="6"/>
      <c r="C549" s="7"/>
      <c r="D549" s="4"/>
      <c r="E549" s="4"/>
      <c r="F549" s="20"/>
      <c r="G549" s="4"/>
      <c r="H549" s="7"/>
      <c r="I549" s="4"/>
      <c r="J549" s="7"/>
      <c r="K549" s="8"/>
      <c r="L549" s="7"/>
      <c r="M549" s="4"/>
      <c r="N549" s="7"/>
      <c r="O549" s="4"/>
      <c r="P549" s="7"/>
      <c r="Q549" s="4"/>
      <c r="R549" s="7"/>
      <c r="S549"/>
      <c r="T549"/>
      <c r="U549"/>
      <c r="V549"/>
      <c r="W549"/>
      <c r="X549"/>
      <c r="Y549"/>
      <c r="Z549"/>
      <c r="AA549"/>
    </row>
    <row r="550" spans="1:27" s="19" customFormat="1" x14ac:dyDescent="0.2">
      <c r="A550" s="5"/>
      <c r="B550" s="6"/>
      <c r="C550" s="7"/>
      <c r="D550" s="4"/>
      <c r="E550" s="4"/>
      <c r="F550" s="20"/>
      <c r="G550" s="4"/>
      <c r="H550" s="7"/>
      <c r="I550" s="4"/>
      <c r="J550" s="7"/>
      <c r="K550" s="8"/>
      <c r="L550" s="7"/>
      <c r="M550" s="4"/>
      <c r="N550" s="7"/>
      <c r="O550" s="4"/>
      <c r="P550" s="7"/>
      <c r="Q550" s="4"/>
      <c r="R550" s="7"/>
      <c r="S550"/>
      <c r="T550"/>
      <c r="U550"/>
      <c r="V550"/>
      <c r="W550"/>
      <c r="X550"/>
      <c r="Y550"/>
      <c r="Z550"/>
      <c r="AA550"/>
    </row>
    <row r="551" spans="1:27" s="19" customFormat="1" x14ac:dyDescent="0.2">
      <c r="A551" s="5"/>
      <c r="B551" s="6"/>
      <c r="C551" s="7"/>
      <c r="D551" s="4"/>
      <c r="E551" s="4"/>
      <c r="F551" s="20"/>
      <c r="G551" s="4"/>
      <c r="H551" s="7"/>
      <c r="I551" s="4"/>
      <c r="J551" s="7"/>
      <c r="K551" s="8"/>
      <c r="L551" s="7"/>
      <c r="M551" s="4"/>
      <c r="N551" s="7"/>
      <c r="O551" s="4"/>
      <c r="P551" s="7"/>
      <c r="Q551" s="4"/>
      <c r="R551" s="7"/>
      <c r="S551"/>
      <c r="T551"/>
      <c r="U551"/>
      <c r="V551"/>
      <c r="W551"/>
      <c r="X551"/>
      <c r="Y551"/>
      <c r="Z551"/>
      <c r="AA551"/>
    </row>
    <row r="552" spans="1:27" s="19" customFormat="1" x14ac:dyDescent="0.2">
      <c r="A552" s="5"/>
      <c r="B552" s="6"/>
      <c r="C552" s="7"/>
      <c r="D552" s="4"/>
      <c r="E552" s="4"/>
      <c r="F552" s="20"/>
      <c r="G552" s="4"/>
      <c r="H552" s="7"/>
      <c r="I552" s="4"/>
      <c r="J552" s="7"/>
      <c r="K552" s="8"/>
      <c r="L552" s="7"/>
      <c r="M552" s="4"/>
      <c r="N552" s="7"/>
      <c r="O552" s="4"/>
      <c r="P552" s="7"/>
      <c r="Q552" s="4"/>
      <c r="R552" s="7"/>
      <c r="S552"/>
      <c r="T552"/>
      <c r="U552"/>
      <c r="V552"/>
      <c r="W552"/>
      <c r="X552"/>
      <c r="Y552"/>
      <c r="Z552"/>
      <c r="AA552"/>
    </row>
    <row r="553" spans="1:27" s="19" customFormat="1" x14ac:dyDescent="0.2">
      <c r="A553" s="5"/>
      <c r="B553" s="6"/>
      <c r="C553" s="7"/>
      <c r="D553" s="4"/>
      <c r="E553" s="4"/>
      <c r="F553" s="20"/>
      <c r="G553" s="4"/>
      <c r="H553" s="7"/>
      <c r="I553" s="4"/>
      <c r="J553" s="7"/>
      <c r="K553" s="8"/>
      <c r="L553" s="7"/>
      <c r="M553" s="4"/>
      <c r="N553" s="7"/>
      <c r="O553" s="4"/>
      <c r="P553" s="7"/>
      <c r="Q553" s="4"/>
      <c r="R553" s="7"/>
      <c r="S553"/>
      <c r="T553"/>
      <c r="U553"/>
      <c r="V553"/>
      <c r="W553"/>
      <c r="X553"/>
      <c r="Y553"/>
      <c r="Z553"/>
      <c r="AA553"/>
    </row>
    <row r="554" spans="1:27" s="19" customFormat="1" x14ac:dyDescent="0.2">
      <c r="A554" s="5"/>
      <c r="B554" s="6"/>
      <c r="C554" s="7"/>
      <c r="D554" s="4"/>
      <c r="E554" s="4"/>
      <c r="F554" s="20"/>
      <c r="G554" s="4"/>
      <c r="H554" s="7"/>
      <c r="I554" s="4"/>
      <c r="J554" s="7"/>
      <c r="K554" s="8"/>
      <c r="L554" s="7"/>
      <c r="M554" s="4"/>
      <c r="N554" s="7"/>
      <c r="O554" s="4"/>
      <c r="P554" s="7"/>
      <c r="Q554" s="4"/>
      <c r="R554" s="7"/>
      <c r="S554"/>
      <c r="T554"/>
      <c r="U554"/>
      <c r="V554"/>
      <c r="W554"/>
      <c r="X554"/>
      <c r="Y554"/>
      <c r="Z554"/>
      <c r="AA554"/>
    </row>
    <row r="555" spans="1:27" s="19" customFormat="1" x14ac:dyDescent="0.2">
      <c r="A555" s="5"/>
      <c r="B555" s="6"/>
      <c r="C555" s="7"/>
      <c r="D555" s="4"/>
      <c r="E555" s="4"/>
      <c r="F555" s="20"/>
      <c r="G555" s="4"/>
      <c r="H555" s="7"/>
      <c r="I555" s="4"/>
      <c r="J555" s="7"/>
      <c r="K555" s="8"/>
      <c r="L555" s="7"/>
      <c r="M555" s="4"/>
      <c r="N555" s="7"/>
      <c r="O555" s="4"/>
      <c r="P555" s="7"/>
      <c r="Q555" s="4"/>
      <c r="R555" s="7"/>
      <c r="S555"/>
      <c r="T555"/>
      <c r="U555"/>
      <c r="V555"/>
      <c r="W555"/>
      <c r="X555"/>
      <c r="Y555"/>
      <c r="Z555"/>
      <c r="AA555"/>
    </row>
    <row r="556" spans="1:27" s="19" customFormat="1" x14ac:dyDescent="0.2">
      <c r="A556" s="5"/>
      <c r="B556" s="6"/>
      <c r="C556" s="7"/>
      <c r="D556" s="4"/>
      <c r="E556" s="4"/>
      <c r="F556" s="20"/>
      <c r="G556" s="4"/>
      <c r="H556" s="7"/>
      <c r="I556" s="4"/>
      <c r="J556" s="7"/>
      <c r="K556" s="8"/>
      <c r="L556" s="7"/>
      <c r="M556" s="4"/>
      <c r="N556" s="7"/>
      <c r="O556" s="4"/>
      <c r="P556" s="7"/>
      <c r="Q556" s="4"/>
      <c r="R556" s="7"/>
      <c r="S556"/>
      <c r="T556"/>
      <c r="U556"/>
      <c r="V556"/>
      <c r="W556"/>
      <c r="X556"/>
      <c r="Y556"/>
      <c r="Z556"/>
      <c r="AA556"/>
    </row>
    <row r="557" spans="1:27" s="19" customFormat="1" x14ac:dyDescent="0.2">
      <c r="A557" s="5"/>
      <c r="B557" s="6"/>
      <c r="C557" s="7"/>
      <c r="D557" s="4"/>
      <c r="E557" s="4"/>
      <c r="F557" s="20"/>
      <c r="G557" s="4"/>
      <c r="H557" s="7"/>
      <c r="I557" s="4"/>
      <c r="J557" s="7"/>
      <c r="K557" s="8"/>
      <c r="L557" s="7"/>
      <c r="M557" s="4"/>
      <c r="N557" s="7"/>
      <c r="O557" s="4"/>
      <c r="P557" s="7"/>
      <c r="Q557" s="4"/>
      <c r="R557" s="7"/>
      <c r="S557"/>
      <c r="T557"/>
      <c r="U557"/>
      <c r="V557"/>
      <c r="W557"/>
      <c r="X557"/>
      <c r="Y557"/>
      <c r="Z557"/>
      <c r="AA557"/>
    </row>
    <row r="558" spans="1:27" s="19" customFormat="1" x14ac:dyDescent="0.2">
      <c r="A558" s="5"/>
      <c r="B558" s="6"/>
      <c r="C558" s="7"/>
      <c r="D558" s="4"/>
      <c r="E558" s="4"/>
      <c r="F558" s="20"/>
      <c r="G558" s="4"/>
      <c r="H558" s="7"/>
      <c r="I558" s="4"/>
      <c r="J558" s="7"/>
      <c r="K558" s="8"/>
      <c r="L558" s="7"/>
      <c r="M558" s="4"/>
      <c r="N558" s="7"/>
      <c r="O558" s="4"/>
      <c r="P558" s="7"/>
      <c r="Q558" s="4"/>
      <c r="R558" s="7"/>
      <c r="S558"/>
      <c r="T558"/>
      <c r="U558"/>
      <c r="V558"/>
      <c r="W558"/>
      <c r="X558"/>
      <c r="Y558"/>
      <c r="Z558"/>
      <c r="AA558"/>
    </row>
    <row r="559" spans="1:27" s="19" customFormat="1" x14ac:dyDescent="0.2">
      <c r="A559" s="5"/>
      <c r="B559" s="6"/>
      <c r="C559" s="7"/>
      <c r="D559" s="4"/>
      <c r="E559" s="4"/>
      <c r="F559" s="20"/>
      <c r="G559" s="4"/>
      <c r="H559" s="7"/>
      <c r="I559" s="4"/>
      <c r="J559" s="7"/>
      <c r="K559" s="8"/>
      <c r="L559" s="7"/>
      <c r="M559" s="4"/>
      <c r="N559" s="7"/>
      <c r="O559" s="4"/>
      <c r="P559" s="7"/>
      <c r="Q559" s="4"/>
      <c r="R559" s="7"/>
      <c r="S559"/>
      <c r="T559"/>
      <c r="U559"/>
      <c r="V559"/>
      <c r="W559"/>
      <c r="X559"/>
      <c r="Y559"/>
      <c r="Z559"/>
      <c r="AA559"/>
    </row>
    <row r="560" spans="1:27" s="19" customFormat="1" x14ac:dyDescent="0.2">
      <c r="A560" s="5"/>
      <c r="B560" s="6"/>
      <c r="C560" s="7"/>
      <c r="D560" s="4"/>
      <c r="E560" s="4"/>
      <c r="F560" s="20"/>
      <c r="G560" s="4"/>
      <c r="H560" s="7"/>
      <c r="I560" s="4"/>
      <c r="J560" s="7"/>
      <c r="K560" s="8"/>
      <c r="L560" s="7"/>
      <c r="M560" s="4"/>
      <c r="N560" s="7"/>
      <c r="O560" s="4"/>
      <c r="P560" s="7"/>
      <c r="Q560" s="4"/>
      <c r="R560" s="7"/>
      <c r="S560"/>
      <c r="T560"/>
      <c r="U560"/>
      <c r="V560"/>
      <c r="W560"/>
      <c r="X560"/>
      <c r="Y560"/>
      <c r="Z560"/>
      <c r="AA560"/>
    </row>
    <row r="561" spans="1:27" s="19" customFormat="1" x14ac:dyDescent="0.2">
      <c r="A561" s="5"/>
      <c r="B561" s="6"/>
      <c r="C561" s="7"/>
      <c r="D561" s="4"/>
      <c r="E561" s="4"/>
      <c r="F561" s="20"/>
      <c r="G561" s="4"/>
      <c r="H561" s="7"/>
      <c r="I561" s="4"/>
      <c r="J561" s="7"/>
      <c r="K561" s="8"/>
      <c r="L561" s="7"/>
      <c r="M561" s="4"/>
      <c r="N561" s="7"/>
      <c r="O561" s="4"/>
      <c r="P561" s="7"/>
      <c r="Q561" s="4"/>
      <c r="R561" s="7"/>
      <c r="S561"/>
      <c r="T561"/>
      <c r="U561"/>
      <c r="V561"/>
      <c r="W561"/>
      <c r="X561"/>
      <c r="Y561"/>
      <c r="Z561"/>
      <c r="AA561"/>
    </row>
    <row r="562" spans="1:27" s="19" customFormat="1" x14ac:dyDescent="0.2">
      <c r="A562" s="5"/>
      <c r="B562" s="6"/>
      <c r="C562" s="7"/>
      <c r="D562" s="4"/>
      <c r="E562" s="4"/>
      <c r="F562" s="20"/>
      <c r="G562" s="4"/>
      <c r="H562" s="7"/>
      <c r="I562" s="4"/>
      <c r="J562" s="7"/>
      <c r="K562" s="8"/>
      <c r="L562" s="7"/>
      <c r="M562" s="4"/>
      <c r="N562" s="7"/>
      <c r="O562" s="4"/>
      <c r="P562" s="7"/>
      <c r="Q562" s="4"/>
      <c r="R562" s="7"/>
      <c r="S562"/>
      <c r="T562"/>
      <c r="U562"/>
      <c r="V562"/>
      <c r="W562"/>
      <c r="X562"/>
      <c r="Y562"/>
      <c r="Z562"/>
      <c r="AA562"/>
    </row>
    <row r="563" spans="1:27" s="19" customFormat="1" x14ac:dyDescent="0.2">
      <c r="A563" s="5"/>
      <c r="B563" s="6"/>
      <c r="C563" s="7"/>
      <c r="D563" s="4"/>
      <c r="E563" s="4"/>
      <c r="F563" s="20"/>
      <c r="G563" s="4"/>
      <c r="H563" s="7"/>
      <c r="I563" s="4"/>
      <c r="J563" s="7"/>
      <c r="K563" s="8"/>
      <c r="L563" s="7"/>
      <c r="M563" s="4"/>
      <c r="N563" s="7"/>
      <c r="O563" s="4"/>
      <c r="P563" s="7"/>
      <c r="Q563" s="4"/>
      <c r="R563" s="7"/>
      <c r="S563"/>
      <c r="T563"/>
      <c r="U563"/>
      <c r="V563"/>
      <c r="W563"/>
      <c r="X563"/>
      <c r="Y563"/>
      <c r="Z563"/>
      <c r="AA563"/>
    </row>
    <row r="564" spans="1:27" s="19" customFormat="1" x14ac:dyDescent="0.2">
      <c r="A564" s="5"/>
      <c r="B564" s="6"/>
      <c r="C564" s="7"/>
      <c r="D564" s="4"/>
      <c r="E564" s="4"/>
      <c r="F564" s="20"/>
      <c r="G564" s="4"/>
      <c r="H564" s="7"/>
      <c r="I564" s="4"/>
      <c r="J564" s="7"/>
      <c r="K564" s="8"/>
      <c r="L564" s="7"/>
      <c r="M564" s="4"/>
      <c r="N564" s="7"/>
      <c r="O564" s="4"/>
      <c r="P564" s="7"/>
      <c r="Q564" s="4"/>
      <c r="R564" s="7"/>
      <c r="S564"/>
      <c r="T564"/>
      <c r="U564"/>
      <c r="V564"/>
      <c r="W564"/>
      <c r="X564"/>
      <c r="Y564"/>
      <c r="Z564"/>
      <c r="AA564"/>
    </row>
    <row r="565" spans="1:27" s="19" customFormat="1" x14ac:dyDescent="0.2">
      <c r="A565" s="5"/>
      <c r="B565" s="6"/>
      <c r="C565" s="7"/>
      <c r="D565" s="4"/>
      <c r="E565" s="4"/>
      <c r="F565" s="20"/>
      <c r="G565" s="4"/>
      <c r="H565" s="7"/>
      <c r="I565" s="4"/>
      <c r="J565" s="7"/>
      <c r="K565" s="8"/>
      <c r="L565" s="7"/>
      <c r="M565" s="4"/>
      <c r="N565" s="7"/>
      <c r="O565" s="4"/>
      <c r="P565" s="7"/>
      <c r="Q565" s="4"/>
      <c r="R565" s="7"/>
      <c r="S565"/>
      <c r="T565"/>
      <c r="U565"/>
      <c r="V565"/>
      <c r="W565"/>
      <c r="X565"/>
      <c r="Y565"/>
      <c r="Z565"/>
      <c r="AA565"/>
    </row>
    <row r="566" spans="1:27" s="19" customFormat="1" x14ac:dyDescent="0.2">
      <c r="A566" s="5"/>
      <c r="B566" s="6"/>
      <c r="C566" s="7"/>
      <c r="D566" s="4"/>
      <c r="E566" s="4"/>
      <c r="F566" s="20"/>
      <c r="G566" s="4"/>
      <c r="H566" s="7"/>
      <c r="I566" s="4"/>
      <c r="J566" s="7"/>
      <c r="K566" s="8"/>
      <c r="L566" s="7"/>
      <c r="M566" s="4"/>
      <c r="N566" s="7"/>
      <c r="O566" s="4"/>
      <c r="P566" s="7"/>
      <c r="Q566" s="4"/>
      <c r="R566" s="7"/>
      <c r="S566"/>
      <c r="T566"/>
      <c r="U566"/>
      <c r="V566"/>
      <c r="W566"/>
      <c r="X566"/>
      <c r="Y566"/>
      <c r="Z566"/>
      <c r="AA566"/>
    </row>
    <row r="567" spans="1:27" s="19" customFormat="1" x14ac:dyDescent="0.2">
      <c r="A567" s="5"/>
      <c r="B567" s="6"/>
      <c r="C567" s="7"/>
      <c r="D567" s="4"/>
      <c r="E567" s="4"/>
      <c r="F567" s="20"/>
      <c r="G567" s="4"/>
      <c r="H567" s="7"/>
      <c r="I567" s="4"/>
      <c r="J567" s="7"/>
      <c r="K567" s="8"/>
      <c r="L567" s="7"/>
      <c r="M567" s="4"/>
      <c r="N567" s="7"/>
      <c r="O567" s="4"/>
      <c r="P567" s="7"/>
      <c r="Q567" s="4"/>
      <c r="R567" s="7"/>
      <c r="S567"/>
      <c r="T567"/>
      <c r="U567"/>
      <c r="V567"/>
      <c r="W567"/>
      <c r="X567"/>
      <c r="Y567"/>
      <c r="Z567"/>
      <c r="AA567"/>
    </row>
    <row r="568" spans="1:27" s="19" customFormat="1" x14ac:dyDescent="0.2">
      <c r="A568" s="5"/>
      <c r="B568" s="6"/>
      <c r="C568" s="7"/>
      <c r="D568" s="4"/>
      <c r="E568" s="4"/>
      <c r="F568" s="20"/>
      <c r="G568" s="4"/>
      <c r="H568" s="7"/>
      <c r="I568" s="4"/>
      <c r="J568" s="7"/>
      <c r="K568" s="8"/>
      <c r="L568" s="7"/>
      <c r="M568" s="4"/>
      <c r="N568" s="7"/>
      <c r="O568" s="4"/>
      <c r="P568" s="7"/>
      <c r="Q568" s="4"/>
      <c r="R568" s="7"/>
      <c r="S568"/>
      <c r="T568"/>
      <c r="U568"/>
      <c r="V568"/>
      <c r="W568"/>
      <c r="X568"/>
      <c r="Y568"/>
      <c r="Z568"/>
      <c r="AA568"/>
    </row>
    <row r="569" spans="1:27" s="19" customFormat="1" x14ac:dyDescent="0.2">
      <c r="A569" s="5"/>
      <c r="B569" s="6"/>
      <c r="C569" s="7"/>
      <c r="D569" s="4"/>
      <c r="E569" s="4"/>
      <c r="F569" s="20"/>
      <c r="G569" s="4"/>
      <c r="H569" s="7"/>
      <c r="I569" s="4"/>
      <c r="J569" s="7"/>
      <c r="K569" s="8"/>
      <c r="L569" s="7"/>
      <c r="M569" s="4"/>
      <c r="N569" s="7"/>
      <c r="O569" s="4"/>
      <c r="P569" s="7"/>
      <c r="Q569" s="4"/>
      <c r="R569" s="7"/>
      <c r="S569"/>
      <c r="T569"/>
      <c r="U569"/>
      <c r="V569"/>
      <c r="W569"/>
      <c r="X569"/>
      <c r="Y569"/>
      <c r="Z569"/>
      <c r="AA569"/>
    </row>
    <row r="570" spans="1:27" s="19" customFormat="1" x14ac:dyDescent="0.2">
      <c r="A570" s="5"/>
      <c r="B570" s="6"/>
      <c r="C570" s="7"/>
      <c r="D570" s="4"/>
      <c r="E570" s="4"/>
      <c r="F570" s="20"/>
      <c r="G570" s="4"/>
      <c r="H570" s="7"/>
      <c r="I570" s="4"/>
      <c r="J570" s="7"/>
      <c r="K570" s="8"/>
      <c r="L570" s="7"/>
      <c r="M570" s="4"/>
      <c r="N570" s="7"/>
      <c r="O570" s="4"/>
      <c r="P570" s="7"/>
      <c r="Q570" s="4"/>
      <c r="R570" s="7"/>
      <c r="S570"/>
      <c r="T570"/>
      <c r="U570"/>
      <c r="V570"/>
      <c r="W570"/>
      <c r="X570"/>
      <c r="Y570"/>
      <c r="Z570"/>
      <c r="AA570"/>
    </row>
    <row r="571" spans="1:27" s="19" customFormat="1" x14ac:dyDescent="0.2">
      <c r="A571" s="5"/>
      <c r="B571" s="6"/>
      <c r="C571" s="7"/>
      <c r="D571" s="4"/>
      <c r="E571" s="4"/>
      <c r="F571" s="20"/>
      <c r="G571" s="4"/>
      <c r="H571" s="7"/>
      <c r="I571" s="4"/>
      <c r="J571" s="7"/>
      <c r="K571" s="8"/>
      <c r="L571" s="7"/>
      <c r="M571" s="4"/>
      <c r="N571" s="7"/>
      <c r="O571" s="4"/>
      <c r="P571" s="7"/>
      <c r="Q571" s="4"/>
      <c r="R571" s="7"/>
      <c r="S571"/>
      <c r="T571"/>
      <c r="U571"/>
      <c r="V571"/>
      <c r="W571"/>
      <c r="X571"/>
      <c r="Y571"/>
      <c r="Z571"/>
      <c r="AA571"/>
    </row>
    <row r="572" spans="1:27" s="19" customFormat="1" x14ac:dyDescent="0.2">
      <c r="A572" s="5"/>
      <c r="B572" s="6"/>
      <c r="C572" s="7"/>
      <c r="D572" s="4"/>
      <c r="E572" s="4"/>
      <c r="F572" s="20"/>
      <c r="G572" s="4"/>
      <c r="H572" s="7"/>
      <c r="I572" s="4"/>
      <c r="J572" s="7"/>
      <c r="K572" s="8"/>
      <c r="L572" s="7"/>
      <c r="M572" s="4"/>
      <c r="N572" s="7"/>
      <c r="O572" s="4"/>
      <c r="P572" s="7"/>
      <c r="Q572" s="4"/>
      <c r="R572" s="7"/>
      <c r="S572"/>
      <c r="T572"/>
      <c r="U572"/>
      <c r="V572"/>
      <c r="W572"/>
      <c r="X572"/>
      <c r="Y572"/>
      <c r="Z572"/>
      <c r="AA572"/>
    </row>
    <row r="573" spans="1:27" s="19" customFormat="1" x14ac:dyDescent="0.2">
      <c r="A573" s="5"/>
      <c r="B573" s="6"/>
      <c r="C573" s="7"/>
      <c r="D573" s="4"/>
      <c r="E573" s="4"/>
      <c r="F573" s="20"/>
      <c r="G573" s="4"/>
      <c r="H573" s="7"/>
      <c r="I573" s="4"/>
      <c r="J573" s="7"/>
      <c r="K573" s="8"/>
      <c r="L573" s="7"/>
      <c r="M573" s="4"/>
      <c r="N573" s="7"/>
      <c r="O573" s="4"/>
      <c r="P573" s="7"/>
      <c r="Q573" s="4"/>
      <c r="R573" s="7"/>
      <c r="S573"/>
      <c r="T573"/>
      <c r="U573"/>
      <c r="V573"/>
      <c r="W573"/>
      <c r="X573"/>
      <c r="Y573"/>
      <c r="Z573"/>
      <c r="AA573"/>
    </row>
    <row r="574" spans="1:27" s="19" customFormat="1" x14ac:dyDescent="0.2">
      <c r="A574" s="5"/>
      <c r="B574" s="6"/>
      <c r="C574" s="7"/>
      <c r="D574" s="4"/>
      <c r="E574" s="4"/>
      <c r="F574" s="20"/>
      <c r="G574" s="4"/>
      <c r="H574" s="7"/>
      <c r="I574" s="4"/>
      <c r="J574" s="7"/>
      <c r="K574" s="8"/>
      <c r="L574" s="7"/>
      <c r="M574" s="4"/>
      <c r="N574" s="7"/>
      <c r="O574" s="4"/>
      <c r="P574" s="7"/>
      <c r="Q574" s="4"/>
      <c r="R574" s="7"/>
      <c r="S574"/>
      <c r="T574"/>
      <c r="U574"/>
      <c r="V574"/>
      <c r="W574"/>
      <c r="X574"/>
      <c r="Y574"/>
      <c r="Z574"/>
      <c r="AA574"/>
    </row>
    <row r="575" spans="1:27" s="19" customFormat="1" x14ac:dyDescent="0.2">
      <c r="A575" s="5"/>
      <c r="B575" s="6"/>
      <c r="C575" s="7"/>
      <c r="D575" s="4"/>
      <c r="E575" s="4"/>
      <c r="F575" s="20"/>
      <c r="G575" s="4"/>
      <c r="H575" s="7"/>
      <c r="I575" s="4"/>
      <c r="J575" s="7"/>
      <c r="K575" s="8"/>
      <c r="L575" s="7"/>
      <c r="M575" s="4"/>
      <c r="N575" s="7"/>
      <c r="O575" s="4"/>
      <c r="P575" s="7"/>
      <c r="Q575" s="4"/>
      <c r="R575" s="7"/>
      <c r="S575"/>
      <c r="T575"/>
      <c r="U575"/>
      <c r="V575"/>
      <c r="W575"/>
      <c r="X575"/>
      <c r="Y575"/>
      <c r="Z575"/>
      <c r="AA575"/>
    </row>
    <row r="576" spans="1:27" s="19" customFormat="1" x14ac:dyDescent="0.2">
      <c r="A576" s="5"/>
      <c r="B576" s="6"/>
      <c r="C576" s="7"/>
      <c r="D576" s="4"/>
      <c r="E576" s="4"/>
      <c r="F576" s="20"/>
      <c r="G576" s="4"/>
      <c r="H576" s="7"/>
      <c r="I576" s="4"/>
      <c r="J576" s="7"/>
      <c r="K576" s="8"/>
      <c r="L576" s="7"/>
      <c r="M576" s="4"/>
      <c r="N576" s="7"/>
      <c r="O576" s="4"/>
      <c r="P576" s="7"/>
      <c r="Q576" s="4"/>
      <c r="R576" s="7"/>
      <c r="S576"/>
      <c r="T576"/>
      <c r="U576"/>
      <c r="V576"/>
      <c r="W576"/>
      <c r="X576"/>
      <c r="Y576"/>
      <c r="Z576"/>
      <c r="AA576"/>
    </row>
    <row r="577" spans="1:27" s="19" customFormat="1" x14ac:dyDescent="0.2">
      <c r="A577" s="5"/>
      <c r="B577" s="6"/>
      <c r="C577" s="7"/>
      <c r="D577" s="4"/>
      <c r="E577" s="4"/>
      <c r="F577" s="20"/>
      <c r="G577" s="4"/>
      <c r="H577" s="7"/>
      <c r="I577" s="4"/>
      <c r="J577" s="7"/>
      <c r="K577" s="8"/>
      <c r="L577" s="7"/>
      <c r="M577" s="4"/>
      <c r="N577" s="7"/>
      <c r="O577" s="4"/>
      <c r="P577" s="7"/>
      <c r="Q577" s="4"/>
      <c r="R577" s="7"/>
      <c r="S577"/>
      <c r="T577"/>
      <c r="U577"/>
      <c r="V577"/>
      <c r="W577"/>
      <c r="X577"/>
      <c r="Y577"/>
      <c r="Z577"/>
      <c r="AA577"/>
    </row>
    <row r="578" spans="1:27" s="19" customFormat="1" x14ac:dyDescent="0.2">
      <c r="A578" s="5"/>
      <c r="B578" s="6"/>
      <c r="C578" s="7"/>
      <c r="D578" s="4"/>
      <c r="E578" s="4"/>
      <c r="F578" s="20"/>
      <c r="G578" s="4"/>
      <c r="H578" s="7"/>
      <c r="I578" s="4"/>
      <c r="J578" s="7"/>
      <c r="K578" s="8"/>
      <c r="L578" s="7"/>
      <c r="M578" s="4"/>
      <c r="N578" s="7"/>
      <c r="O578" s="4"/>
      <c r="P578" s="7"/>
      <c r="Q578" s="4"/>
      <c r="R578" s="7"/>
      <c r="S578"/>
      <c r="T578"/>
      <c r="U578"/>
      <c r="V578"/>
      <c r="W578"/>
      <c r="X578"/>
      <c r="Y578"/>
      <c r="Z578"/>
      <c r="AA578"/>
    </row>
    <row r="579" spans="1:27" s="19" customFormat="1" x14ac:dyDescent="0.2">
      <c r="A579" s="5"/>
      <c r="B579" s="6"/>
      <c r="C579" s="7"/>
      <c r="D579" s="4"/>
      <c r="E579" s="4"/>
      <c r="F579" s="20"/>
      <c r="G579" s="4"/>
      <c r="H579" s="7"/>
      <c r="I579" s="4"/>
      <c r="J579" s="7"/>
      <c r="K579" s="8"/>
      <c r="L579" s="7"/>
      <c r="M579" s="4"/>
      <c r="N579" s="7"/>
      <c r="O579" s="4"/>
      <c r="P579" s="7"/>
      <c r="Q579" s="4"/>
      <c r="R579" s="7"/>
      <c r="S579"/>
      <c r="T579"/>
      <c r="U579"/>
      <c r="V579"/>
      <c r="W579"/>
      <c r="X579"/>
      <c r="Y579"/>
      <c r="Z579"/>
      <c r="AA579"/>
    </row>
    <row r="580" spans="1:27" s="19" customFormat="1" x14ac:dyDescent="0.2">
      <c r="A580" s="5"/>
      <c r="B580" s="6"/>
      <c r="C580" s="7"/>
      <c r="D580" s="4"/>
      <c r="E580" s="4"/>
      <c r="F580" s="20"/>
      <c r="G580" s="4"/>
      <c r="H580" s="7"/>
      <c r="I580" s="4"/>
      <c r="J580" s="7"/>
      <c r="K580" s="8"/>
      <c r="L580" s="7"/>
      <c r="M580" s="4"/>
      <c r="N580" s="7"/>
      <c r="O580" s="4"/>
      <c r="P580" s="7"/>
      <c r="Q580" s="4"/>
      <c r="R580" s="7"/>
      <c r="S580"/>
      <c r="T580"/>
      <c r="U580"/>
      <c r="V580"/>
      <c r="W580"/>
      <c r="X580"/>
      <c r="Y580"/>
      <c r="Z580"/>
      <c r="AA580"/>
    </row>
    <row r="581" spans="1:27" s="19" customFormat="1" x14ac:dyDescent="0.2">
      <c r="A581" s="5"/>
      <c r="B581" s="6"/>
      <c r="C581" s="7"/>
      <c r="D581" s="4"/>
      <c r="E581" s="4"/>
      <c r="F581" s="20"/>
      <c r="G581" s="4"/>
      <c r="H581" s="7"/>
      <c r="I581" s="4"/>
      <c r="J581" s="7"/>
      <c r="K581" s="8"/>
      <c r="L581" s="7"/>
      <c r="M581" s="4"/>
      <c r="N581" s="7"/>
      <c r="O581" s="4"/>
      <c r="P581" s="7"/>
      <c r="Q581" s="4"/>
      <c r="R581" s="7"/>
      <c r="S581"/>
      <c r="T581"/>
      <c r="U581"/>
      <c r="V581"/>
      <c r="W581"/>
      <c r="X581"/>
      <c r="Y581"/>
      <c r="Z581"/>
      <c r="AA581"/>
    </row>
    <row r="582" spans="1:27" s="19" customFormat="1" x14ac:dyDescent="0.2">
      <c r="A582" s="5"/>
      <c r="B582" s="6"/>
      <c r="C582" s="7"/>
      <c r="D582" s="4"/>
      <c r="E582" s="4"/>
      <c r="F582" s="20"/>
      <c r="G582" s="4"/>
      <c r="H582" s="7"/>
      <c r="I582" s="4"/>
      <c r="J582" s="7"/>
      <c r="K582" s="8"/>
      <c r="L582" s="7"/>
      <c r="M582" s="4"/>
      <c r="N582" s="7"/>
      <c r="O582" s="4"/>
      <c r="P582" s="7"/>
      <c r="Q582" s="4"/>
      <c r="R582" s="7"/>
      <c r="S582"/>
      <c r="T582"/>
      <c r="U582"/>
      <c r="V582"/>
      <c r="W582"/>
      <c r="X582"/>
      <c r="Y582"/>
      <c r="Z582"/>
      <c r="AA582"/>
    </row>
    <row r="583" spans="1:27" s="19" customFormat="1" x14ac:dyDescent="0.2">
      <c r="A583" s="5"/>
      <c r="B583" s="6"/>
      <c r="C583" s="7"/>
      <c r="D583" s="4"/>
      <c r="E583" s="4"/>
      <c r="F583" s="20"/>
      <c r="G583" s="4"/>
      <c r="H583" s="7"/>
      <c r="I583" s="4"/>
      <c r="J583" s="7"/>
      <c r="K583" s="8"/>
      <c r="L583" s="7"/>
      <c r="M583" s="4"/>
      <c r="N583" s="7"/>
      <c r="O583" s="4"/>
      <c r="P583" s="7"/>
      <c r="Q583" s="4"/>
      <c r="R583" s="7"/>
      <c r="S583"/>
      <c r="T583"/>
      <c r="U583"/>
      <c r="V583"/>
      <c r="W583"/>
      <c r="X583"/>
      <c r="Y583"/>
      <c r="Z583"/>
      <c r="AA583"/>
    </row>
    <row r="584" spans="1:27" s="19" customFormat="1" x14ac:dyDescent="0.2">
      <c r="A584" s="5"/>
      <c r="B584" s="6"/>
      <c r="C584" s="7"/>
      <c r="D584" s="4"/>
      <c r="E584" s="4"/>
      <c r="F584" s="20"/>
      <c r="G584" s="4"/>
      <c r="H584" s="7"/>
      <c r="I584" s="4"/>
      <c r="J584" s="7"/>
      <c r="K584" s="8"/>
      <c r="L584" s="7"/>
      <c r="M584" s="4"/>
      <c r="N584" s="7"/>
      <c r="O584" s="4"/>
      <c r="P584" s="7"/>
      <c r="Q584" s="4"/>
      <c r="R584" s="7"/>
      <c r="S584"/>
      <c r="T584"/>
      <c r="U584"/>
      <c r="V584"/>
      <c r="W584"/>
      <c r="X584"/>
      <c r="Y584"/>
      <c r="Z584"/>
      <c r="AA584"/>
    </row>
    <row r="585" spans="1:27" s="19" customFormat="1" x14ac:dyDescent="0.2">
      <c r="A585" s="5"/>
      <c r="B585" s="6"/>
      <c r="C585" s="7"/>
      <c r="D585" s="4"/>
      <c r="E585" s="4"/>
      <c r="F585" s="20"/>
      <c r="G585" s="4"/>
      <c r="H585" s="7"/>
      <c r="I585" s="4"/>
      <c r="J585" s="7"/>
      <c r="K585" s="8"/>
      <c r="L585" s="7"/>
      <c r="M585" s="4"/>
      <c r="N585" s="7"/>
      <c r="O585" s="4"/>
      <c r="P585" s="7"/>
      <c r="Q585" s="4"/>
      <c r="R585" s="7"/>
      <c r="S585"/>
      <c r="T585"/>
      <c r="U585"/>
      <c r="V585"/>
      <c r="W585"/>
      <c r="X585"/>
      <c r="Y585"/>
      <c r="Z585"/>
      <c r="AA585"/>
    </row>
    <row r="586" spans="1:27" s="19" customFormat="1" x14ac:dyDescent="0.2">
      <c r="A586" s="5"/>
      <c r="B586" s="6"/>
      <c r="C586" s="7"/>
      <c r="D586" s="4"/>
      <c r="E586" s="4"/>
      <c r="F586" s="20"/>
      <c r="G586" s="4"/>
      <c r="H586" s="7"/>
      <c r="I586" s="4"/>
      <c r="J586" s="7"/>
      <c r="K586" s="8"/>
      <c r="L586" s="7"/>
      <c r="M586" s="4"/>
      <c r="N586" s="7"/>
      <c r="O586" s="4"/>
      <c r="P586" s="7"/>
      <c r="Q586" s="4"/>
      <c r="R586" s="7"/>
      <c r="S586"/>
      <c r="T586"/>
      <c r="U586"/>
      <c r="V586"/>
      <c r="W586"/>
      <c r="X586"/>
      <c r="Y586"/>
      <c r="Z586"/>
      <c r="AA586"/>
    </row>
    <row r="587" spans="1:27" s="19" customFormat="1" x14ac:dyDescent="0.2">
      <c r="A587" s="5"/>
      <c r="B587" s="6"/>
      <c r="C587" s="7"/>
      <c r="D587" s="4"/>
      <c r="E587" s="4"/>
      <c r="F587" s="20"/>
      <c r="G587" s="4"/>
      <c r="H587" s="7"/>
      <c r="I587" s="4"/>
      <c r="J587" s="7"/>
      <c r="K587" s="8"/>
      <c r="L587" s="7"/>
      <c r="M587" s="4"/>
      <c r="N587" s="7"/>
      <c r="O587" s="4"/>
      <c r="P587" s="7"/>
      <c r="Q587" s="4"/>
      <c r="R587" s="7"/>
      <c r="S587"/>
      <c r="T587"/>
      <c r="U587"/>
      <c r="V587"/>
      <c r="W587"/>
      <c r="X587"/>
      <c r="Y587"/>
      <c r="Z587"/>
      <c r="AA587"/>
    </row>
    <row r="588" spans="1:27" s="19" customFormat="1" x14ac:dyDescent="0.2">
      <c r="A588" s="5"/>
      <c r="B588" s="6"/>
      <c r="C588" s="7"/>
      <c r="D588" s="4"/>
      <c r="E588" s="4"/>
      <c r="F588" s="20"/>
      <c r="G588" s="4"/>
      <c r="H588" s="7"/>
      <c r="I588" s="4"/>
      <c r="J588" s="7"/>
      <c r="K588" s="8"/>
      <c r="L588" s="7"/>
      <c r="M588" s="4"/>
      <c r="N588" s="7"/>
      <c r="O588" s="4"/>
      <c r="P588" s="7"/>
      <c r="Q588" s="4"/>
      <c r="R588" s="7"/>
      <c r="S588"/>
      <c r="T588"/>
      <c r="U588"/>
      <c r="V588"/>
      <c r="W588"/>
      <c r="X588"/>
      <c r="Y588"/>
      <c r="Z588"/>
      <c r="AA588"/>
    </row>
    <row r="589" spans="1:27" s="19" customFormat="1" x14ac:dyDescent="0.2">
      <c r="A589" s="5"/>
      <c r="B589" s="6"/>
      <c r="C589" s="7"/>
      <c r="D589" s="4"/>
      <c r="E589" s="5"/>
      <c r="F589" s="5"/>
      <c r="G589" s="5"/>
      <c r="H589" s="5"/>
      <c r="I589" s="5"/>
      <c r="J589" s="21"/>
      <c r="K589" s="21"/>
      <c r="L589" s="5"/>
      <c r="M589" s="5"/>
      <c r="N589" s="5"/>
      <c r="O589" s="5"/>
      <c r="P589" s="5"/>
      <c r="Q589" s="5"/>
      <c r="R589" s="22"/>
      <c r="S589"/>
      <c r="T589"/>
      <c r="U589"/>
      <c r="V589"/>
      <c r="W589"/>
      <c r="X589"/>
      <c r="Y589"/>
      <c r="Z589"/>
      <c r="AA589"/>
    </row>
  </sheetData>
  <sheetProtection algorithmName="SHA-512" hashValue="zpiptx62WjhFpEFz8h5jLB3erUsUeinjJAoTDVA1KQ2x62OC6OOaKnkQhDNy8Mm987pE5nKLlVVYG393GkVgkg==" saltValue="+9TlKb1OWWLgB6f8hUjtYA==" spinCount="100000" sheet="1" objects="1" scenarios="1"/>
  <autoFilter ref="A6:AA6" xr:uid="{00000000-0009-0000-0000-000000000000}"/>
  <mergeCells count="2">
    <mergeCell ref="B2:R2"/>
    <mergeCell ref="B3:R5"/>
  </mergeCells>
  <hyperlinks>
    <hyperlink ref="R11" r:id="rId1" xr:uid="{00000000-0004-0000-0000-000000000000}"/>
    <hyperlink ref="R12" r:id="rId2" xr:uid="{00000000-0004-0000-0000-000001000000}"/>
    <hyperlink ref="R14" r:id="rId3" xr:uid="{00000000-0004-0000-0000-000002000000}"/>
    <hyperlink ref="R15" r:id="rId4" xr:uid="{00000000-0004-0000-0000-000003000000}"/>
    <hyperlink ref="R17" r:id="rId5" xr:uid="{00000000-0004-0000-0000-000004000000}"/>
    <hyperlink ref="R18:R28" r:id="rId6" display="supervision.recursosfisicos@subredsur.gov.co" xr:uid="{00000000-0004-0000-0000-000005000000}"/>
    <hyperlink ref="R33" r:id="rId7" xr:uid="{00000000-0004-0000-0000-000006000000}"/>
    <hyperlink ref="R34" r:id="rId8" xr:uid="{00000000-0004-0000-0000-000007000000}"/>
    <hyperlink ref="R36" r:id="rId9" xr:uid="{00000000-0004-0000-0000-000008000000}"/>
    <hyperlink ref="R37" r:id="rId10" xr:uid="{00000000-0004-0000-0000-000009000000}"/>
    <hyperlink ref="R48" r:id="rId11" xr:uid="{00000000-0004-0000-0000-00000A000000}"/>
    <hyperlink ref="R49" r:id="rId12" xr:uid="{00000000-0004-0000-0000-00000B000000}"/>
    <hyperlink ref="R50" r:id="rId13" xr:uid="{00000000-0004-0000-0000-00000C000000}"/>
    <hyperlink ref="R51" r:id="rId14" xr:uid="{00000000-0004-0000-0000-00000D000000}"/>
    <hyperlink ref="R52" r:id="rId15" xr:uid="{00000000-0004-0000-0000-00000E000000}"/>
    <hyperlink ref="R53" r:id="rId16" xr:uid="{00000000-0004-0000-0000-00000F000000}"/>
    <hyperlink ref="R54" r:id="rId17" xr:uid="{00000000-0004-0000-0000-000010000000}"/>
    <hyperlink ref="R55" r:id="rId18" xr:uid="{00000000-0004-0000-0000-000011000000}"/>
    <hyperlink ref="R56" r:id="rId19" xr:uid="{00000000-0004-0000-0000-000012000000}"/>
    <hyperlink ref="R57" r:id="rId20" xr:uid="{00000000-0004-0000-0000-000013000000}"/>
    <hyperlink ref="R58" r:id="rId21" xr:uid="{00000000-0004-0000-0000-000014000000}"/>
    <hyperlink ref="R59" r:id="rId22" xr:uid="{00000000-0004-0000-0000-000015000000}"/>
    <hyperlink ref="R60" r:id="rId23" xr:uid="{00000000-0004-0000-0000-000016000000}"/>
    <hyperlink ref="R61" r:id="rId24" xr:uid="{00000000-0004-0000-0000-000017000000}"/>
    <hyperlink ref="R62" r:id="rId25" xr:uid="{00000000-0004-0000-0000-000018000000}"/>
    <hyperlink ref="R63" r:id="rId26" xr:uid="{00000000-0004-0000-0000-000019000000}"/>
    <hyperlink ref="R64" r:id="rId27" xr:uid="{00000000-0004-0000-0000-00001A000000}"/>
    <hyperlink ref="R65" r:id="rId28" xr:uid="{00000000-0004-0000-0000-00001B000000}"/>
    <hyperlink ref="R66" r:id="rId29" xr:uid="{00000000-0004-0000-0000-00001C000000}"/>
    <hyperlink ref="R67" r:id="rId30" xr:uid="{00000000-0004-0000-0000-00001D000000}"/>
    <hyperlink ref="R70" r:id="rId31" xr:uid="{00000000-0004-0000-0000-00001E000000}"/>
    <hyperlink ref="R71" r:id="rId32" xr:uid="{00000000-0004-0000-0000-00001F000000}"/>
    <hyperlink ref="R72" r:id="rId33" xr:uid="{00000000-0004-0000-0000-000020000000}"/>
    <hyperlink ref="R73" r:id="rId34" xr:uid="{00000000-0004-0000-0000-000021000000}"/>
    <hyperlink ref="R68" r:id="rId35" xr:uid="{00000000-0004-0000-0000-000022000000}"/>
    <hyperlink ref="R69" r:id="rId36" xr:uid="{00000000-0004-0000-0000-000023000000}"/>
    <hyperlink ref="R74" r:id="rId37" xr:uid="{00000000-0004-0000-0000-000024000000}"/>
    <hyperlink ref="R35" r:id="rId38" xr:uid="{00000000-0004-0000-0000-000025000000}"/>
    <hyperlink ref="R75" r:id="rId39" xr:uid="{00000000-0004-0000-0000-000026000000}"/>
    <hyperlink ref="R76" r:id="rId40" xr:uid="{00000000-0004-0000-0000-000027000000}"/>
    <hyperlink ref="R113" r:id="rId41" xr:uid="{00000000-0004-0000-0000-000028000000}"/>
    <hyperlink ref="R135" r:id="rId42" xr:uid="{00000000-0004-0000-0000-000029000000}"/>
    <hyperlink ref="R136" r:id="rId43" xr:uid="{00000000-0004-0000-0000-00002A000000}"/>
    <hyperlink ref="R141" r:id="rId44" xr:uid="{00000000-0004-0000-0000-00002B000000}"/>
    <hyperlink ref="R142" r:id="rId45" xr:uid="{00000000-0004-0000-0000-00002C000000}"/>
    <hyperlink ref="R143" r:id="rId46" xr:uid="{00000000-0004-0000-0000-00002D000000}"/>
    <hyperlink ref="R144" r:id="rId47" xr:uid="{00000000-0004-0000-0000-00002E000000}"/>
  </hyperlinks>
  <printOptions horizontalCentered="1"/>
  <pageMargins left="0.15748031496062992" right="0.15748031496062992" top="0.39370078740157483" bottom="0.19685039370078741" header="0.51181102362204722" footer="0.51181102362204722"/>
  <pageSetup paperSize="14" scale="10" orientation="landscape" r:id="rId48"/>
  <rowBreaks count="1" manualBreakCount="1">
    <brk id="42" max="16383" man="1"/>
  </rowBreaks>
  <ignoredErrors>
    <ignoredError sqref="I7:I15 I16:I77 E74:G77 I78:I87 I88:I94 Q43:Q62 Q63:Q68 Q69:Q72 Q73:Q112 Q113:Q120 D116:G120 I116:I120 L116:M120 I113:I115 B113:B115 I121:I132 L121:M132 I133:I134 L133:M134 I135:I136 L135:M136 I137:I138 L137:M137 L139:L140" numberStoredAsText="1"/>
    <ignoredError sqref="J70:J71 J78:K80 J91:K91 J88:K88 J95:J101 J102:J109 K121:K128 J134 K130:K131 K133:K134 J137 J111:J112" unlockedFormula="1"/>
    <ignoredError sqref="I95:I112 J116:K120" numberStoredAsText="1" unlockedFormula="1"/>
    <ignoredError sqref="K129" formula="1" unlockedFormula="1"/>
  </ignoredErrors>
  <drawing r:id="rId49"/>
  <legacyDrawing r:id="rId5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6"/>
  <sheetViews>
    <sheetView topLeftCell="A51204" workbookViewId="0">
      <selection activeCell="A51216" sqref="A51216"/>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Código UNSPSC</vt:lpstr>
      <vt:lpstr>'Adquisiciones '!Títulos_a_imprimir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USUARIO</cp:lastModifiedBy>
  <cp:lastPrinted>2022-01-17T20:15:52Z</cp:lastPrinted>
  <dcterms:created xsi:type="dcterms:W3CDTF">2020-11-19T19:36:52Z</dcterms:created>
  <dcterms:modified xsi:type="dcterms:W3CDTF">2022-01-31T19:34:59Z</dcterms:modified>
  <cp:category/>
  <cp:contentStatus/>
</cp:coreProperties>
</file>